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e\Desktop\3er trimestre 2017\"/>
    </mc:Choice>
  </mc:AlternateContent>
  <bookViews>
    <workbookView xWindow="0" yWindow="0" windowWidth="20490" windowHeight="7755" tabRatio="821" firstSheet="11" activeTab="20"/>
  </bookViews>
  <sheets>
    <sheet name="ESF" sheetId="1" r:id="rId1"/>
    <sheet name="EA" sheetId="5" r:id="rId2"/>
    <sheet name="EVHP" sheetId="7" r:id="rId3"/>
    <sheet name="EFE" sheetId="10" r:id="rId4"/>
    <sheet name="ECSF" sheetId="2" r:id="rId5"/>
    <sheet name="PT_ESF_ECSF" sheetId="3" state="hidden" r:id="rId6"/>
    <sheet name="EAA" sheetId="8" r:id="rId7"/>
    <sheet name="EADP" sheetId="9" r:id="rId8"/>
    <sheet name="PC" sheetId="26" r:id="rId9"/>
    <sheet name="NOTAS" sheetId="25" r:id="rId10"/>
    <sheet name="EAI" sheetId="12" r:id="rId11"/>
    <sheet name="CAdmon" sheetId="13" r:id="rId12"/>
    <sheet name="COG" sheetId="15" r:id="rId13"/>
    <sheet name="CTG" sheetId="14" r:id="rId14"/>
    <sheet name="CFG" sheetId="16" r:id="rId15"/>
    <sheet name="EN" sheetId="27" r:id="rId16"/>
    <sheet name="ID" sheetId="28" r:id="rId17"/>
    <sheet name="IPF" sheetId="29" r:id="rId18"/>
    <sheet name="CProg" sheetId="19" r:id="rId19"/>
    <sheet name="PyPI" sheetId="34" r:id="rId20"/>
    <sheet name="IR" sheetId="35" r:id="rId21"/>
    <sheet name="Esq Bur" sheetId="32" r:id="rId22"/>
    <sheet name="Rel Cta Banc" sheetId="30" r:id="rId23"/>
    <sheet name="Ayudas" sheetId="39" r:id="rId24"/>
    <sheet name="Gto Federalizado" sheetId="40" r:id="rId25"/>
    <sheet name="Balanza" sheetId="41" r:id="rId26"/>
  </sheets>
  <externalReferences>
    <externalReference r:id="rId27"/>
  </externalReferences>
  <definedNames>
    <definedName name="_xlnm.Print_Area" localSheetId="1">EA!$A$1:$L$65</definedName>
    <definedName name="_xlnm.Print_Area" localSheetId="0">ESF!$A$1:$L$73</definedName>
    <definedName name="_xlnm.Print_Area" localSheetId="9">NOTAS!$A$499:$K$581</definedName>
  </definedNames>
  <calcPr calcId="152511"/>
</workbook>
</file>

<file path=xl/calcChain.xml><?xml version="1.0" encoding="utf-8"?>
<calcChain xmlns="http://schemas.openxmlformats.org/spreadsheetml/2006/main">
  <c r="D481" i="25" l="1"/>
  <c r="E473" i="25"/>
  <c r="F473" i="25"/>
  <c r="D473" i="25"/>
  <c r="E424" i="25"/>
  <c r="E425" i="25" s="1"/>
  <c r="D424" i="25"/>
  <c r="D425" i="25" s="1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06" i="25"/>
  <c r="E400" i="25"/>
  <c r="D400" i="25"/>
  <c r="E287" i="25"/>
  <c r="D287" i="25"/>
  <c r="D377" i="25" s="1"/>
  <c r="E176" i="25"/>
  <c r="E201" i="25" s="1"/>
  <c r="D176" i="25"/>
  <c r="D201" i="25" s="1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29" i="25"/>
  <c r="D128" i="25"/>
  <c r="E128" i="25"/>
  <c r="E91" i="25"/>
  <c r="D91" i="25"/>
  <c r="E78" i="25"/>
  <c r="D78" i="25"/>
  <c r="H179" i="39"/>
  <c r="F424" i="25" l="1"/>
  <c r="F425" i="25" s="1"/>
  <c r="F128" i="25"/>
  <c r="D149" i="25"/>
  <c r="E426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384" i="25"/>
  <c r="D401" i="25"/>
  <c r="D274" i="25"/>
  <c r="D233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92" i="25"/>
  <c r="F84" i="25"/>
  <c r="F78" i="25" s="1"/>
  <c r="F33" i="25"/>
  <c r="J23" i="12"/>
  <c r="G23" i="12"/>
  <c r="F400" i="25" l="1"/>
  <c r="F91" i="25"/>
  <c r="D426" i="25"/>
  <c r="D275" i="25"/>
  <c r="I43" i="9" l="1"/>
  <c r="D17" i="2"/>
  <c r="D18" i="2"/>
  <c r="E613" i="25" l="1"/>
  <c r="D613" i="25"/>
  <c r="E614" i="25"/>
  <c r="D614" i="25"/>
  <c r="F426" i="25"/>
  <c r="F401" i="25"/>
  <c r="E401" i="25"/>
  <c r="D278" i="25"/>
  <c r="D42" i="25"/>
  <c r="D37" i="25"/>
  <c r="F27" i="15" l="1"/>
  <c r="G57" i="12"/>
  <c r="I18" i="12"/>
  <c r="H18" i="12"/>
  <c r="I15" i="12"/>
  <c r="H15" i="12"/>
  <c r="F18" i="12"/>
  <c r="F15" i="12"/>
  <c r="E18" i="12"/>
  <c r="E15" i="12"/>
  <c r="E28" i="12" s="1"/>
  <c r="F28" i="12" l="1"/>
  <c r="E590" i="25"/>
  <c r="E571" i="25"/>
  <c r="E557" i="25"/>
  <c r="E550" i="25"/>
  <c r="E563" i="25" l="1"/>
  <c r="E599" i="25"/>
  <c r="D283" i="25"/>
  <c r="F11" i="15"/>
  <c r="J40" i="15" l="1"/>
  <c r="I40" i="15"/>
  <c r="G40" i="15"/>
  <c r="G38" i="15"/>
  <c r="H38" i="15"/>
  <c r="I38" i="15"/>
  <c r="J38" i="15"/>
  <c r="P30" i="34"/>
  <c r="Q30" i="34"/>
  <c r="P31" i="34"/>
  <c r="Q31" i="34"/>
  <c r="P32" i="34"/>
  <c r="Q32" i="34"/>
  <c r="P33" i="34"/>
  <c r="Q33" i="34"/>
  <c r="P35" i="34"/>
  <c r="Q35" i="34"/>
  <c r="P36" i="34"/>
  <c r="Q36" i="34"/>
  <c r="P38" i="34"/>
  <c r="Q38" i="34"/>
  <c r="D11" i="14" l="1"/>
  <c r="F11" i="14"/>
  <c r="E58" i="12" l="1"/>
  <c r="D479" i="25" l="1"/>
  <c r="D488" i="25" s="1"/>
  <c r="E42" i="25"/>
  <c r="E40" i="25"/>
  <c r="D40" i="25"/>
  <c r="D45" i="25" s="1"/>
  <c r="E37" i="25"/>
  <c r="F149" i="25"/>
  <c r="E45" i="25" l="1"/>
  <c r="E149" i="25"/>
  <c r="I58" i="12"/>
  <c r="K40" i="34" l="1"/>
  <c r="L40" i="34"/>
  <c r="M40" i="34"/>
  <c r="N40" i="34"/>
  <c r="P12" i="34"/>
  <c r="I40" i="34"/>
  <c r="H40" i="34"/>
  <c r="J14" i="19"/>
  <c r="H23" i="19"/>
  <c r="I23" i="19"/>
  <c r="J23" i="19"/>
  <c r="K23" i="19"/>
  <c r="F23" i="19"/>
  <c r="E23" i="19"/>
  <c r="G24" i="19"/>
  <c r="G23" i="19" s="1"/>
  <c r="G12" i="19"/>
  <c r="L12" i="19"/>
  <c r="H14" i="19"/>
  <c r="G17" i="19"/>
  <c r="G15" i="19"/>
  <c r="J21" i="16"/>
  <c r="I21" i="16"/>
  <c r="G21" i="16"/>
  <c r="H21" i="16"/>
  <c r="D21" i="16"/>
  <c r="O40" i="34" l="1"/>
  <c r="J40" i="34"/>
  <c r="K48" i="15"/>
  <c r="K47" i="15" s="1"/>
  <c r="E47" i="15"/>
  <c r="F47" i="15"/>
  <c r="G47" i="15"/>
  <c r="H47" i="15"/>
  <c r="I47" i="15"/>
  <c r="J47" i="15"/>
  <c r="D47" i="15"/>
  <c r="F48" i="15"/>
  <c r="D40" i="15"/>
  <c r="D38" i="15"/>
  <c r="D28" i="15"/>
  <c r="D18" i="15"/>
  <c r="D10" i="15"/>
  <c r="F46" i="15"/>
  <c r="K46" i="15" s="1"/>
  <c r="E45" i="15"/>
  <c r="G45" i="15"/>
  <c r="H45" i="15"/>
  <c r="I45" i="15"/>
  <c r="J45" i="15"/>
  <c r="D45" i="15"/>
  <c r="E38" i="15"/>
  <c r="E28" i="15"/>
  <c r="G28" i="15"/>
  <c r="H28" i="15"/>
  <c r="I28" i="15"/>
  <c r="J28" i="15"/>
  <c r="E18" i="15"/>
  <c r="G18" i="15"/>
  <c r="H18" i="15"/>
  <c r="I18" i="15"/>
  <c r="J18" i="15"/>
  <c r="E10" i="15"/>
  <c r="G10" i="15"/>
  <c r="H10" i="15"/>
  <c r="I10" i="15"/>
  <c r="J10" i="15"/>
  <c r="F22" i="15"/>
  <c r="K22" i="15" s="1"/>
  <c r="F23" i="15"/>
  <c r="K23" i="15" s="1"/>
  <c r="F24" i="15"/>
  <c r="K24" i="15" s="1"/>
  <c r="F25" i="15"/>
  <c r="K25" i="15" s="1"/>
  <c r="F26" i="15"/>
  <c r="K26" i="15" s="1"/>
  <c r="K27" i="15"/>
  <c r="F12" i="15"/>
  <c r="F13" i="15"/>
  <c r="K13" i="15" s="1"/>
  <c r="F14" i="15"/>
  <c r="K14" i="15" s="1"/>
  <c r="F15" i="15"/>
  <c r="K15" i="15" s="1"/>
  <c r="F16" i="15"/>
  <c r="K16" i="15" s="1"/>
  <c r="F17" i="15"/>
  <c r="K17" i="15" s="1"/>
  <c r="G14" i="13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35" i="12"/>
  <c r="J34" i="12"/>
  <c r="H58" i="12"/>
  <c r="D13" i="29" s="1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35" i="12"/>
  <c r="G34" i="12"/>
  <c r="F58" i="12"/>
  <c r="C13" i="29"/>
  <c r="J25" i="12"/>
  <c r="J24" i="12"/>
  <c r="G25" i="12"/>
  <c r="G24" i="12"/>
  <c r="J19" i="12"/>
  <c r="J18" i="12"/>
  <c r="G19" i="12"/>
  <c r="G18" i="12"/>
  <c r="J16" i="12"/>
  <c r="J15" i="12" s="1"/>
  <c r="G16" i="12"/>
  <c r="G15" i="12" s="1"/>
  <c r="F45" i="15" l="1"/>
  <c r="D49" i="15"/>
  <c r="G58" i="12"/>
  <c r="K12" i="15"/>
  <c r="F10" i="15"/>
  <c r="I49" i="15"/>
  <c r="K45" i="15"/>
  <c r="G49" i="15"/>
  <c r="D16" i="7"/>
  <c r="H43" i="9"/>
  <c r="I14" i="13" l="1"/>
  <c r="I17" i="14"/>
  <c r="G17" i="14"/>
  <c r="I11" i="16"/>
  <c r="I47" i="16" s="1"/>
  <c r="G11" i="16"/>
  <c r="G47" i="16" s="1"/>
  <c r="J11" i="19"/>
  <c r="J41" i="19" s="1"/>
  <c r="H11" i="19"/>
  <c r="H41" i="19"/>
  <c r="P13" i="34"/>
  <c r="Q28" i="34"/>
  <c r="P28" i="34"/>
  <c r="Q27" i="34"/>
  <c r="P27" i="34"/>
  <c r="Q26" i="34"/>
  <c r="P26" i="34"/>
  <c r="Q24" i="34"/>
  <c r="P24" i="34"/>
  <c r="Q23" i="34"/>
  <c r="P23" i="34"/>
  <c r="Q22" i="34"/>
  <c r="P22" i="34"/>
  <c r="Q21" i="34"/>
  <c r="P21" i="34"/>
  <c r="Q20" i="34"/>
  <c r="P20" i="34"/>
  <c r="Q19" i="34"/>
  <c r="P19" i="34"/>
  <c r="Q18" i="34"/>
  <c r="P18" i="34"/>
  <c r="Q17" i="34"/>
  <c r="P17" i="34"/>
  <c r="Q13" i="34"/>
  <c r="H17" i="14"/>
  <c r="J17" i="14"/>
  <c r="D14" i="13"/>
  <c r="C16" i="29" s="1"/>
  <c r="E14" i="13"/>
  <c r="H14" i="13"/>
  <c r="D16" i="29" s="1"/>
  <c r="J14" i="13"/>
  <c r="J20" i="14" l="1"/>
  <c r="H41" i="35"/>
  <c r="G41" i="35"/>
  <c r="E41" i="35"/>
  <c r="P11" i="34"/>
  <c r="F11" i="19"/>
  <c r="I11" i="19"/>
  <c r="K11" i="19"/>
  <c r="E11" i="19"/>
  <c r="E11" i="16"/>
  <c r="H11" i="16"/>
  <c r="J11" i="16"/>
  <c r="D11" i="16"/>
  <c r="F12" i="16"/>
  <c r="F12" i="13"/>
  <c r="K12" i="13" s="1"/>
  <c r="J11" i="12"/>
  <c r="J14" i="12"/>
  <c r="G14" i="12"/>
  <c r="D226" i="25"/>
  <c r="D220" i="25"/>
  <c r="D215" i="25"/>
  <c r="D209" i="25"/>
  <c r="F201" i="25"/>
  <c r="D171" i="25"/>
  <c r="D165" i="25"/>
  <c r="E159" i="25"/>
  <c r="D159" i="25"/>
  <c r="D72" i="25"/>
  <c r="D65" i="25"/>
  <c r="D55" i="25"/>
  <c r="F45" i="25"/>
  <c r="E33" i="25"/>
  <c r="D33" i="25"/>
  <c r="D22" i="25"/>
  <c r="Q11" i="34" l="1"/>
  <c r="K11" i="15"/>
  <c r="K10" i="15" s="1"/>
  <c r="P29" i="34"/>
  <c r="Q29" i="34"/>
  <c r="P16" i="34"/>
  <c r="Q16" i="34"/>
  <c r="P25" i="34"/>
  <c r="Q25" i="34"/>
  <c r="Q12" i="34"/>
  <c r="G11" i="19"/>
  <c r="K12" i="16"/>
  <c r="K11" i="14"/>
  <c r="F14" i="13"/>
  <c r="G13" i="8"/>
  <c r="F19" i="27"/>
  <c r="E29" i="29"/>
  <c r="E33" i="29" s="1"/>
  <c r="D29" i="29"/>
  <c r="D33" i="29" s="1"/>
  <c r="C29" i="29"/>
  <c r="C33" i="29" s="1"/>
  <c r="E14" i="29"/>
  <c r="D14" i="29"/>
  <c r="C14" i="29"/>
  <c r="E13" i="29"/>
  <c r="E12" i="29"/>
  <c r="D12" i="29"/>
  <c r="C12" i="29"/>
  <c r="D34" i="28"/>
  <c r="C34" i="28"/>
  <c r="D19" i="28"/>
  <c r="D36" i="28" s="1"/>
  <c r="C19" i="28"/>
  <c r="C36" i="28" s="1"/>
  <c r="F31" i="27"/>
  <c r="D31" i="27"/>
  <c r="H30" i="27"/>
  <c r="H29" i="27"/>
  <c r="H28" i="27"/>
  <c r="H27" i="27"/>
  <c r="H26" i="27"/>
  <c r="H25" i="27"/>
  <c r="H24" i="27"/>
  <c r="H23" i="27"/>
  <c r="D19" i="27"/>
  <c r="H18" i="27"/>
  <c r="H17" i="27"/>
  <c r="H16" i="27"/>
  <c r="H15" i="27"/>
  <c r="H14" i="27"/>
  <c r="H13" i="27"/>
  <c r="H12" i="27"/>
  <c r="H11" i="27"/>
  <c r="H10" i="27"/>
  <c r="D33" i="27" l="1"/>
  <c r="C11" i="29"/>
  <c r="C17" i="29" s="1"/>
  <c r="C21" i="29" s="1"/>
  <c r="C25" i="29" s="1"/>
  <c r="E11" i="29"/>
  <c r="E17" i="29" s="1"/>
  <c r="E21" i="29" s="1"/>
  <c r="E25" i="29" s="1"/>
  <c r="D11" i="29"/>
  <c r="D17" i="29" s="1"/>
  <c r="D21" i="29" s="1"/>
  <c r="D25" i="29" s="1"/>
  <c r="F33" i="27"/>
  <c r="H31" i="27"/>
  <c r="H19" i="27"/>
  <c r="H33" i="27" l="1"/>
  <c r="F29" i="16"/>
  <c r="F28" i="16"/>
  <c r="F27" i="16"/>
  <c r="F26" i="16"/>
  <c r="F25" i="16"/>
  <c r="F24" i="16"/>
  <c r="F23" i="16"/>
  <c r="F22" i="16"/>
  <c r="F20" i="16"/>
  <c r="F19" i="16"/>
  <c r="F18" i="16"/>
  <c r="F17" i="16"/>
  <c r="F16" i="16"/>
  <c r="F15" i="16"/>
  <c r="F14" i="16"/>
  <c r="F13" i="16"/>
  <c r="F11" i="16" l="1"/>
  <c r="E20" i="7"/>
  <c r="D15" i="7"/>
  <c r="D14" i="7" s="1"/>
  <c r="D16" i="8"/>
  <c r="G16" i="8" s="1"/>
  <c r="H16" i="8" s="1"/>
  <c r="F37" i="15"/>
  <c r="K37" i="15" s="1"/>
  <c r="F36" i="15"/>
  <c r="K36" i="15" s="1"/>
  <c r="F35" i="15"/>
  <c r="K35" i="15" s="1"/>
  <c r="D39" i="1"/>
  <c r="F21" i="15"/>
  <c r="K21" i="15" s="1"/>
  <c r="E17" i="14"/>
  <c r="E35" i="19" l="1"/>
  <c r="E30" i="19"/>
  <c r="E27" i="19"/>
  <c r="L39" i="19"/>
  <c r="L38" i="19"/>
  <c r="L37" i="19"/>
  <c r="L36" i="19"/>
  <c r="L34" i="19"/>
  <c r="L33" i="19"/>
  <c r="L32" i="19"/>
  <c r="L31" i="19"/>
  <c r="L29" i="19"/>
  <c r="L28" i="19"/>
  <c r="L26" i="19"/>
  <c r="L25" i="19"/>
  <c r="L24" i="19"/>
  <c r="L22" i="19"/>
  <c r="L21" i="19"/>
  <c r="L20" i="19"/>
  <c r="L19" i="19"/>
  <c r="L18" i="19"/>
  <c r="L17" i="19"/>
  <c r="L15" i="19"/>
  <c r="K14" i="19"/>
  <c r="K41" i="19" s="1"/>
  <c r="I14" i="19"/>
  <c r="I41" i="19" s="1"/>
  <c r="F14" i="19"/>
  <c r="E14" i="19"/>
  <c r="L13" i="19"/>
  <c r="L11" i="19" s="1"/>
  <c r="F45" i="16"/>
  <c r="K45" i="16" s="1"/>
  <c r="F44" i="16"/>
  <c r="K44" i="16" s="1"/>
  <c r="F43" i="16"/>
  <c r="K43" i="16" s="1"/>
  <c r="F42" i="16"/>
  <c r="K42" i="16" s="1"/>
  <c r="J41" i="16"/>
  <c r="H41" i="16"/>
  <c r="E41" i="16"/>
  <c r="D41" i="16"/>
  <c r="F39" i="16"/>
  <c r="K39" i="16" s="1"/>
  <c r="F38" i="16"/>
  <c r="K38" i="16" s="1"/>
  <c r="F37" i="16"/>
  <c r="K37" i="16" s="1"/>
  <c r="F36" i="16"/>
  <c r="K36" i="16" s="1"/>
  <c r="F35" i="16"/>
  <c r="K35" i="16" s="1"/>
  <c r="F34" i="16"/>
  <c r="K34" i="16" s="1"/>
  <c r="F33" i="16"/>
  <c r="K33" i="16" s="1"/>
  <c r="F32" i="16"/>
  <c r="K32" i="16" s="1"/>
  <c r="F31" i="16"/>
  <c r="K31" i="16" s="1"/>
  <c r="J30" i="16"/>
  <c r="H30" i="16"/>
  <c r="E30" i="16"/>
  <c r="D30" i="16"/>
  <c r="K28" i="16"/>
  <c r="K27" i="16"/>
  <c r="K26" i="16"/>
  <c r="K25" i="16"/>
  <c r="K24" i="16"/>
  <c r="K23" i="16"/>
  <c r="K22" i="16"/>
  <c r="E21" i="16"/>
  <c r="F21" i="16" s="1"/>
  <c r="K21" i="16" s="1"/>
  <c r="K19" i="16"/>
  <c r="K18" i="16"/>
  <c r="K17" i="16"/>
  <c r="K16" i="16"/>
  <c r="K14" i="16"/>
  <c r="K13" i="16"/>
  <c r="J49" i="15"/>
  <c r="H40" i="15"/>
  <c r="H49" i="15" s="1"/>
  <c r="E40" i="15"/>
  <c r="E49" i="15" s="1"/>
  <c r="F44" i="15"/>
  <c r="K44" i="15" s="1"/>
  <c r="F43" i="15"/>
  <c r="K43" i="15" s="1"/>
  <c r="F42" i="15"/>
  <c r="K42" i="15" s="1"/>
  <c r="F41" i="15"/>
  <c r="K41" i="15" s="1"/>
  <c r="F39" i="15"/>
  <c r="F34" i="15"/>
  <c r="K34" i="15" s="1"/>
  <c r="F33" i="15"/>
  <c r="K33" i="15" s="1"/>
  <c r="F32" i="15"/>
  <c r="K32" i="15" s="1"/>
  <c r="F31" i="15"/>
  <c r="K31" i="15" s="1"/>
  <c r="F30" i="15"/>
  <c r="K30" i="15" s="1"/>
  <c r="F29" i="15"/>
  <c r="F20" i="15"/>
  <c r="K20" i="15" s="1"/>
  <c r="F19" i="15"/>
  <c r="F15" i="14"/>
  <c r="K15" i="14" s="1"/>
  <c r="F13" i="14"/>
  <c r="D17" i="14"/>
  <c r="K14" i="13"/>
  <c r="J13" i="12"/>
  <c r="J12" i="12"/>
  <c r="G13" i="12"/>
  <c r="G12" i="12"/>
  <c r="G11" i="12"/>
  <c r="G28" i="12" l="1"/>
  <c r="F18" i="15"/>
  <c r="F41" i="19"/>
  <c r="G14" i="19"/>
  <c r="G41" i="19" s="1"/>
  <c r="K39" i="15"/>
  <c r="K38" i="15" s="1"/>
  <c r="F38" i="15"/>
  <c r="K29" i="15"/>
  <c r="K28" i="15" s="1"/>
  <c r="F28" i="15"/>
  <c r="K19" i="15"/>
  <c r="K18" i="15" s="1"/>
  <c r="E41" i="19"/>
  <c r="E47" i="16"/>
  <c r="J47" i="16"/>
  <c r="J49" i="16" s="1"/>
  <c r="H47" i="16"/>
  <c r="H49" i="16" s="1"/>
  <c r="K13" i="14"/>
  <c r="K17" i="14" s="1"/>
  <c r="F17" i="14"/>
  <c r="D47" i="16"/>
  <c r="F41" i="16"/>
  <c r="K41" i="16" s="1"/>
  <c r="L35" i="19"/>
  <c r="H20" i="14"/>
  <c r="D20" i="14"/>
  <c r="F30" i="16"/>
  <c r="K30" i="16" s="1"/>
  <c r="F40" i="15"/>
  <c r="K40" i="15" s="1"/>
  <c r="E20" i="14"/>
  <c r="H28" i="12"/>
  <c r="L23" i="19"/>
  <c r="I28" i="12"/>
  <c r="K15" i="16"/>
  <c r="K11" i="16" s="1"/>
  <c r="L30" i="19"/>
  <c r="L27" i="19"/>
  <c r="E21" i="7"/>
  <c r="I27" i="2"/>
  <c r="E148" i="3" s="1"/>
  <c r="D34" i="8"/>
  <c r="G34" i="8" s="1"/>
  <c r="H34" i="8" s="1"/>
  <c r="D33" i="8"/>
  <c r="G33" i="8" s="1"/>
  <c r="H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H29" i="8" s="1"/>
  <c r="D28" i="8"/>
  <c r="G28" i="8" s="1"/>
  <c r="H28" i="8" s="1"/>
  <c r="D27" i="8"/>
  <c r="G27" i="8" s="1"/>
  <c r="H27" i="8" s="1"/>
  <c r="D26" i="8"/>
  <c r="G26" i="8" s="1"/>
  <c r="H26" i="8" s="1"/>
  <c r="D22" i="8"/>
  <c r="G22" i="8" s="1"/>
  <c r="H22" i="8" s="1"/>
  <c r="D17" i="8"/>
  <c r="D18" i="8"/>
  <c r="G18" i="8" s="1"/>
  <c r="H18" i="8" s="1"/>
  <c r="D19" i="8"/>
  <c r="G19" i="8" s="1"/>
  <c r="H19" i="8" s="1"/>
  <c r="D20" i="8"/>
  <c r="G20" i="8" s="1"/>
  <c r="H20" i="8" s="1"/>
  <c r="D21" i="8"/>
  <c r="G21" i="8" s="1"/>
  <c r="H21" i="8" s="1"/>
  <c r="K16" i="8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P23" i="10" s="1"/>
  <c r="O14" i="10"/>
  <c r="H14" i="10"/>
  <c r="G14" i="10"/>
  <c r="I33" i="9"/>
  <c r="H33" i="9"/>
  <c r="I28" i="9"/>
  <c r="H28" i="9"/>
  <c r="H39" i="9" s="1"/>
  <c r="I19" i="9"/>
  <c r="H19" i="9"/>
  <c r="I14" i="9"/>
  <c r="H14" i="9"/>
  <c r="H25" i="9" s="1"/>
  <c r="F24" i="8"/>
  <c r="E24" i="8"/>
  <c r="F14" i="8"/>
  <c r="E14" i="8"/>
  <c r="H36" i="7"/>
  <c r="H35" i="7"/>
  <c r="G32" i="7"/>
  <c r="D32" i="7"/>
  <c r="H30" i="7"/>
  <c r="H29" i="7"/>
  <c r="H28" i="7"/>
  <c r="G27" i="7"/>
  <c r="F27" i="7"/>
  <c r="E27" i="7"/>
  <c r="D27" i="7"/>
  <c r="H23" i="7"/>
  <c r="H22" i="7"/>
  <c r="G19" i="7"/>
  <c r="E19" i="7"/>
  <c r="D19" i="7"/>
  <c r="H17" i="7"/>
  <c r="H16" i="7"/>
  <c r="H15" i="7"/>
  <c r="G14" i="7"/>
  <c r="F14" i="7"/>
  <c r="E14" i="7"/>
  <c r="H12" i="7"/>
  <c r="J49" i="5"/>
  <c r="I49" i="5"/>
  <c r="J41" i="5"/>
  <c r="I41" i="5"/>
  <c r="J34" i="5"/>
  <c r="I34" i="5"/>
  <c r="J29" i="5"/>
  <c r="I29" i="5"/>
  <c r="E27" i="5"/>
  <c r="D27" i="5"/>
  <c r="E23" i="5"/>
  <c r="D23" i="5"/>
  <c r="J18" i="5"/>
  <c r="I18" i="5"/>
  <c r="J13" i="5"/>
  <c r="I13" i="5"/>
  <c r="E13" i="5"/>
  <c r="D13" i="5"/>
  <c r="E120" i="3"/>
  <c r="I16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3" i="2"/>
  <c r="J53" i="2" s="1"/>
  <c r="E217" i="3" s="1"/>
  <c r="I52" i="2"/>
  <c r="E166" i="3" s="1"/>
  <c r="I45" i="2"/>
  <c r="E161" i="3" s="1"/>
  <c r="I46" i="2"/>
  <c r="E162" i="3" s="1"/>
  <c r="I47" i="2"/>
  <c r="J47" i="2" s="1"/>
  <c r="E213" i="3" s="1"/>
  <c r="I48" i="2"/>
  <c r="I39" i="2"/>
  <c r="J39" i="2" s="1"/>
  <c r="E207" i="3" s="1"/>
  <c r="I40" i="2"/>
  <c r="J40" i="2" s="1"/>
  <c r="E208" i="3" s="1"/>
  <c r="I38" i="2"/>
  <c r="E156" i="3" s="1"/>
  <c r="I28" i="2"/>
  <c r="J28" i="2" s="1"/>
  <c r="E199" i="3" s="1"/>
  <c r="I29" i="2"/>
  <c r="E150" i="3" s="1"/>
  <c r="I30" i="2"/>
  <c r="I31" i="2"/>
  <c r="J31" i="2" s="1"/>
  <c r="E202" i="3" s="1"/>
  <c r="I32" i="2"/>
  <c r="I17" i="2"/>
  <c r="J17" i="2" s="1"/>
  <c r="E190" i="3" s="1"/>
  <c r="I18" i="2"/>
  <c r="J18" i="2" s="1"/>
  <c r="E191" i="3" s="1"/>
  <c r="I19" i="2"/>
  <c r="E142" i="3" s="1"/>
  <c r="I20" i="2"/>
  <c r="I21" i="2"/>
  <c r="J21" i="2" s="1"/>
  <c r="E194" i="3" s="1"/>
  <c r="I22" i="2"/>
  <c r="I23" i="2"/>
  <c r="E146" i="3" s="1"/>
  <c r="J46" i="2"/>
  <c r="E212" i="3" s="1"/>
  <c r="J22" i="2"/>
  <c r="E195" i="3" s="1"/>
  <c r="E145" i="3"/>
  <c r="J20" i="2"/>
  <c r="E193" i="3" s="1"/>
  <c r="E143" i="3"/>
  <c r="J48" i="2"/>
  <c r="E214" i="3" s="1"/>
  <c r="E164" i="3"/>
  <c r="J30" i="2"/>
  <c r="E201" i="3" s="1"/>
  <c r="E151" i="3"/>
  <c r="J32" i="2"/>
  <c r="E203" i="3" s="1"/>
  <c r="E153" i="3"/>
  <c r="D27" i="2"/>
  <c r="E27" i="2" s="1"/>
  <c r="E179" i="3" s="1"/>
  <c r="D28" i="2"/>
  <c r="E130" i="3" s="1"/>
  <c r="D29" i="2"/>
  <c r="D30" i="2"/>
  <c r="E30" i="2" s="1"/>
  <c r="E182" i="3" s="1"/>
  <c r="D31" i="2"/>
  <c r="E133" i="3" s="1"/>
  <c r="D32" i="2"/>
  <c r="E32" i="2" s="1"/>
  <c r="E184" i="3" s="1"/>
  <c r="D33" i="2"/>
  <c r="E135" i="3" s="1"/>
  <c r="D34" i="2"/>
  <c r="E34" i="2" s="1"/>
  <c r="E186" i="3" s="1"/>
  <c r="D26" i="2"/>
  <c r="E26" i="2" s="1"/>
  <c r="E178" i="3" s="1"/>
  <c r="E17" i="2"/>
  <c r="E171" i="3" s="1"/>
  <c r="E18" i="2"/>
  <c r="E172" i="3" s="1"/>
  <c r="D19" i="2"/>
  <c r="E123" i="3" s="1"/>
  <c r="D20" i="2"/>
  <c r="E124" i="3" s="1"/>
  <c r="D21" i="2"/>
  <c r="E125" i="3" s="1"/>
  <c r="D22" i="2"/>
  <c r="E22" i="2" s="1"/>
  <c r="E176" i="3" s="1"/>
  <c r="E19" i="2"/>
  <c r="E173" i="3" s="1"/>
  <c r="E21" i="2"/>
  <c r="E175" i="3" s="1"/>
  <c r="J56" i="1"/>
  <c r="E105" i="3" s="1"/>
  <c r="I56" i="1"/>
  <c r="E53" i="3" s="1"/>
  <c r="J42" i="1"/>
  <c r="E95" i="3" s="1"/>
  <c r="I42" i="1"/>
  <c r="E43" i="3" s="1"/>
  <c r="E39" i="1"/>
  <c r="E24" i="3"/>
  <c r="J36" i="1"/>
  <c r="E93" i="3" s="1"/>
  <c r="I36" i="1"/>
  <c r="J25" i="1"/>
  <c r="E86" i="3" s="1"/>
  <c r="I25" i="1"/>
  <c r="E34" i="3" s="1"/>
  <c r="E24" i="1"/>
  <c r="E66" i="3" s="1"/>
  <c r="D24" i="1"/>
  <c r="E14" i="3" s="1"/>
  <c r="F49" i="15" l="1"/>
  <c r="K49" i="15"/>
  <c r="L14" i="19"/>
  <c r="L41" i="19" s="1"/>
  <c r="E34" i="5"/>
  <c r="J28" i="12"/>
  <c r="E12" i="8"/>
  <c r="E122" i="3"/>
  <c r="K47" i="16"/>
  <c r="K49" i="16" s="1"/>
  <c r="F47" i="16"/>
  <c r="F49" i="16" s="1"/>
  <c r="E126" i="3"/>
  <c r="G17" i="8"/>
  <c r="H17" i="8" s="1"/>
  <c r="E134" i="3"/>
  <c r="E163" i="3"/>
  <c r="J58" i="12"/>
  <c r="F12" i="8"/>
  <c r="E28" i="2"/>
  <c r="E180" i="3" s="1"/>
  <c r="E121" i="3"/>
  <c r="E132" i="3"/>
  <c r="E140" i="3"/>
  <c r="J19" i="2"/>
  <c r="E192" i="3" s="1"/>
  <c r="E25" i="7"/>
  <c r="E157" i="3"/>
  <c r="E33" i="2"/>
  <c r="E185" i="3" s="1"/>
  <c r="D14" i="2"/>
  <c r="E119" i="3" s="1"/>
  <c r="E167" i="3"/>
  <c r="J23" i="2"/>
  <c r="E196" i="3" s="1"/>
  <c r="E144" i="3"/>
  <c r="K18" i="8"/>
  <c r="F20" i="14"/>
  <c r="E131" i="3"/>
  <c r="E29" i="2"/>
  <c r="K20" i="14"/>
  <c r="H27" i="7"/>
  <c r="G25" i="7"/>
  <c r="H21" i="7"/>
  <c r="J38" i="2"/>
  <c r="E206" i="3" s="1"/>
  <c r="J16" i="2"/>
  <c r="I52" i="5"/>
  <c r="E32" i="7"/>
  <c r="E38" i="7" s="1"/>
  <c r="H34" i="7"/>
  <c r="E136" i="3"/>
  <c r="J27" i="2"/>
  <c r="E198" i="3" s="1"/>
  <c r="J52" i="5"/>
  <c r="H14" i="7"/>
  <c r="I39" i="9"/>
  <c r="E129" i="3"/>
  <c r="E149" i="3"/>
  <c r="I36" i="2"/>
  <c r="E155" i="3" s="1"/>
  <c r="I50" i="2"/>
  <c r="E165" i="3" s="1"/>
  <c r="E128" i="3"/>
  <c r="E141" i="3"/>
  <c r="E152" i="3"/>
  <c r="I14" i="2"/>
  <c r="E138" i="3" s="1"/>
  <c r="E158" i="3"/>
  <c r="G38" i="7"/>
  <c r="I25" i="9"/>
  <c r="J52" i="2"/>
  <c r="D34" i="5"/>
  <c r="D25" i="7"/>
  <c r="D38" i="7" s="1"/>
  <c r="O23" i="10"/>
  <c r="K21" i="8"/>
  <c r="K22" i="8"/>
  <c r="K19" i="8"/>
  <c r="K34" i="8"/>
  <c r="O40" i="10"/>
  <c r="G48" i="10"/>
  <c r="H48" i="10"/>
  <c r="I38" i="1"/>
  <c r="E41" i="1"/>
  <c r="E77" i="3" s="1"/>
  <c r="J38" i="1"/>
  <c r="E94" i="3" s="1"/>
  <c r="E16" i="2"/>
  <c r="E170" i="3" s="1"/>
  <c r="D14" i="8"/>
  <c r="G14" i="8" s="1"/>
  <c r="H14" i="8" s="1"/>
  <c r="P40" i="10"/>
  <c r="D41" i="1"/>
  <c r="E25" i="3" s="1"/>
  <c r="E31" i="2"/>
  <c r="E183" i="3" s="1"/>
  <c r="D24" i="2"/>
  <c r="E76" i="3"/>
  <c r="J45" i="2"/>
  <c r="E211" i="3" s="1"/>
  <c r="E41" i="3"/>
  <c r="I25" i="2"/>
  <c r="E147" i="3" s="1"/>
  <c r="J29" i="2"/>
  <c r="E200" i="3" s="1"/>
  <c r="K20" i="8"/>
  <c r="D24" i="8"/>
  <c r="G24" i="8" s="1"/>
  <c r="H24" i="8" s="1"/>
  <c r="E20" i="2"/>
  <c r="J54" i="5" l="1"/>
  <c r="H20" i="7" s="1"/>
  <c r="J14" i="2"/>
  <c r="E188" i="3" s="1"/>
  <c r="E127" i="3"/>
  <c r="D12" i="2"/>
  <c r="E118" i="3" s="1"/>
  <c r="J36" i="2"/>
  <c r="E205" i="3" s="1"/>
  <c r="E189" i="3"/>
  <c r="E100" i="3"/>
  <c r="I54" i="5"/>
  <c r="F19" i="7"/>
  <c r="H19" i="7" s="1"/>
  <c r="J50" i="2"/>
  <c r="E215" i="3" s="1"/>
  <c r="E216" i="3"/>
  <c r="D12" i="8"/>
  <c r="G12" i="8" s="1"/>
  <c r="H12" i="8" s="1"/>
  <c r="J48" i="1"/>
  <c r="E99" i="3" s="1"/>
  <c r="O43" i="10"/>
  <c r="O48" i="10" s="1"/>
  <c r="P43" i="10"/>
  <c r="P48" i="10" s="1"/>
  <c r="E42" i="3"/>
  <c r="E24" i="2"/>
  <c r="E181" i="3"/>
  <c r="J25" i="2"/>
  <c r="I12" i="2"/>
  <c r="E137" i="3" s="1"/>
  <c r="E14" i="2"/>
  <c r="E174" i="3"/>
  <c r="F33" i="7" l="1"/>
  <c r="H33" i="7" s="1"/>
  <c r="J12" i="2"/>
  <c r="E187" i="3" s="1"/>
  <c r="J61" i="1"/>
  <c r="J63" i="1" s="1"/>
  <c r="E177" i="3"/>
  <c r="E12" i="2"/>
  <c r="E168" i="3" s="1"/>
  <c r="F25" i="7"/>
  <c r="H25" i="7" s="1"/>
  <c r="E48" i="3"/>
  <c r="I44" i="2"/>
  <c r="J44" i="2" s="1"/>
  <c r="I48" i="1"/>
  <c r="I61" i="1" s="1"/>
  <c r="I63" i="1" s="1"/>
  <c r="E197" i="3"/>
  <c r="E169" i="3"/>
  <c r="F32" i="7" l="1"/>
  <c r="F38" i="7" s="1"/>
  <c r="H38" i="7" s="1"/>
  <c r="E108" i="3"/>
  <c r="E47" i="3"/>
  <c r="E160" i="3"/>
  <c r="I42" i="2"/>
  <c r="I34" i="2" s="1"/>
  <c r="E154" i="3" s="1"/>
  <c r="E109" i="3"/>
  <c r="E210" i="3"/>
  <c r="J42" i="2"/>
  <c r="E56" i="3"/>
  <c r="H32" i="7" l="1"/>
  <c r="E159" i="3"/>
  <c r="E57" i="3"/>
  <c r="J34" i="2"/>
  <c r="E204" i="3" s="1"/>
  <c r="E209" i="3"/>
</calcChain>
</file>

<file path=xl/comments1.xml><?xml version="1.0" encoding="utf-8"?>
<comments xmlns="http://schemas.openxmlformats.org/spreadsheetml/2006/main">
  <authors>
    <author>DGCG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DGCG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3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4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5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6.xml><?xml version="1.0" encoding="utf-8"?>
<comments xmlns="http://schemas.openxmlformats.org/spreadsheetml/2006/main">
  <authors>
    <author>DGCG</author>
  </authors>
  <commentList>
    <comment ref="L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comments7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<sst xmlns="http://schemas.openxmlformats.org/spreadsheetml/2006/main" count="2796" uniqueCount="1440">
  <si>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</si>
  <si>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</si>
  <si>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</si>
  <si>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</si>
  <si>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</si>
  <si>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</si>
  <si>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</si>
  <si>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</si>
  <si>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</si>
  <si>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</si>
  <si>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</si>
  <si>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</si>
  <si>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</si>
  <si>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</si>
  <si>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</si>
  <si>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</si>
  <si>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</si>
  <si>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</si>
  <si>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</si>
  <si>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</si>
  <si>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</si>
  <si>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</si>
  <si>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</si>
  <si>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</si>
  <si>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</si>
  <si>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</si>
  <si>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</si>
  <si>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</si>
  <si>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</si>
  <si>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</si>
  <si>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</si>
  <si>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</si>
  <si>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</si>
  <si>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</si>
  <si>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</si>
  <si>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</si>
  <si>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</si>
  <si>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</si>
  <si>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</si>
  <si>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</si>
  <si>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</si>
  <si>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</si>
  <si>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</si>
  <si>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</si>
  <si>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</si>
  <si>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</si>
  <si>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</si>
  <si>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</si>
  <si>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</si>
  <si>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</si>
  <si>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</si>
  <si>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</si>
  <si>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</si>
  <si>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</si>
  <si>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</si>
  <si>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</si>
  <si>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</si>
  <si>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</si>
  <si>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</si>
  <si>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</si>
  <si>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</si>
  <si>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</si>
  <si>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</si>
  <si>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</si>
  <si>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</si>
  <si>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</si>
  <si>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</si>
  <si>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</si>
  <si>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</si>
  <si>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</si>
  <si>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</si>
  <si>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</si>
  <si>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</si>
  <si>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</si>
  <si>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</si>
  <si>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</si>
  <si>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</si>
  <si>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</si>
  <si>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</si>
  <si>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</si>
  <si>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</si>
  <si>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</si>
  <si>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</si>
  <si>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</si>
  <si>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</si>
  <si>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</si>
  <si>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</si>
  <si>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</si>
  <si>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</si>
  <si>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</si>
  <si>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</si>
  <si>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</si>
  <si>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</si>
  <si>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</si>
  <si>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</si>
  <si>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</si>
  <si>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</si>
  <si>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</si>
  <si>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</si>
  <si>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</si>
  <si>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</si>
  <si>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</si>
  <si>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</si>
  <si>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</si>
  <si>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</si>
  <si>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</si>
  <si>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</si>
  <si>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</si>
  <si>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</si>
  <si>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</si>
  <si>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</si>
  <si>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</si>
  <si>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</si>
  <si>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</si>
  <si>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</si>
  <si>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</si>
  <si>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</si>
  <si>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</si>
  <si>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</si>
  <si>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</si>
  <si>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</si>
  <si>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</si>
  <si>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</si>
  <si>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</si>
  <si>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</si>
  <si>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</si>
  <si>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</si>
  <si>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</si>
  <si>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</si>
  <si>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</si>
  <si>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</si>
  <si>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</si>
  <si>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</si>
  <si>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</si>
  <si>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</si>
  <si>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</si>
  <si>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</si>
  <si>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</si>
  <si>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</si>
  <si>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</si>
  <si>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</si>
  <si>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</si>
  <si>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</si>
  <si>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</si>
  <si>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</si>
  <si>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</si>
  <si>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</si>
  <si>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</si>
  <si>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</si>
  <si>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</si>
  <si>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</si>
  <si>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</si>
  <si>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</si>
  <si>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</si>
  <si>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</si>
  <si>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</si>
  <si>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</si>
  <si>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</si>
  <si>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</si>
  <si>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</si>
  <si>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</si>
  <si>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</si>
  <si>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</si>
  <si>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</si>
  <si>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</si>
  <si>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</si>
  <si>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</si>
  <si>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</si>
  <si>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</si>
  <si>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</si>
  <si>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</si>
  <si>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</si>
  <si>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</si>
  <si>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</si>
  <si>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</si>
  <si>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</si>
  <si>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</si>
  <si>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</si>
  <si>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</si>
  <si>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</si>
  <si>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</si>
  <si>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</si>
  <si>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</si>
  <si>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</si>
  <si>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</si>
  <si>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</si>
  <si>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</si>
  <si>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</si>
  <si>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</si>
  <si>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</si>
  <si>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</si>
  <si>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</si>
  <si>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</si>
  <si>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</si>
  <si>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</si>
  <si>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</si>
  <si>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</si>
  <si>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</si>
  <si>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</si>
  <si>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</si>
  <si>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</si>
  <si>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</si>
  <si>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</si>
  <si>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</si>
  <si>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</si>
  <si>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</si>
  <si>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</si>
  <si>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</si>
  <si>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</si>
  <si>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</si>
  <si>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</si>
  <si>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</si>
  <si>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</si>
  <si>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</si>
  <si>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</si>
  <si>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</si>
  <si>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</si>
  <si>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</si>
  <si>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</si>
  <si>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</si>
  <si>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</si>
  <si>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</si>
  <si>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Egresos</t>
  </si>
  <si>
    <t>Subejercicio</t>
  </si>
  <si>
    <t>Aprobado</t>
  </si>
  <si>
    <t>Ampliaciones/ (Reducciones)</t>
  </si>
  <si>
    <t>Pagado</t>
  </si>
  <si>
    <t>3 = (1 + 2 )</t>
  </si>
  <si>
    <t>Total del Gasto</t>
  </si>
  <si>
    <t xml:space="preserve">Egresos </t>
  </si>
  <si>
    <t>Gasto Corriente</t>
  </si>
  <si>
    <t>Gasto de Capital</t>
  </si>
  <si>
    <t>Amortización de la Deuda y Disminución de Pasivos</t>
  </si>
  <si>
    <t>Otros Servicios Generales</t>
  </si>
  <si>
    <t>Bienes Muebles, Inmuebles e Intangibles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</si>
  <si>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</si>
  <si>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</si>
  <si>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</si>
  <si>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</si>
  <si>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</si>
  <si>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</si>
  <si>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</si>
  <si>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</si>
  <si>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</si>
  <si>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</si>
  <si>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</si>
  <si>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</si>
  <si>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</si>
  <si>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</si>
  <si>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</si>
  <si>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</si>
  <si>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</si>
  <si>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</si>
  <si>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</si>
  <si>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</si>
  <si>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</si>
  <si>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</si>
  <si>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</si>
  <si>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</si>
  <si>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</si>
  <si>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</si>
  <si>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</si>
  <si>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</si>
  <si>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</si>
  <si>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</si>
  <si>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</si>
  <si>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</si>
  <si>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</si>
  <si>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</si>
  <si>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</si>
  <si>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</si>
  <si>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</si>
  <si>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</si>
  <si>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</si>
  <si>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</si>
  <si>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</si>
  <si>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</si>
  <si>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</si>
  <si>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</si>
  <si>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</si>
  <si>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</si>
  <si>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</si>
  <si>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</si>
  <si>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</si>
  <si>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</si>
  <si>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</si>
  <si>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</si>
  <si>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</si>
  <si>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</si>
  <si>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</si>
  <si>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</si>
  <si>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</si>
  <si>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</si>
  <si>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</si>
  <si>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</si>
  <si>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</si>
  <si>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Otros Orígenes de Financiamiento</t>
  </si>
  <si>
    <t>Otras Aplicaciones de Financiamiento</t>
  </si>
  <si>
    <t>Ingresos excedentes¹</t>
  </si>
  <si>
    <t>MONTO</t>
  </si>
  <si>
    <t>2013</t>
  </si>
  <si>
    <t>ESF-08 BIENES MUEBLES E INMUEBLES</t>
  </si>
  <si>
    <t>SALDO INICIAL</t>
  </si>
  <si>
    <t>SALDO FINAL</t>
  </si>
  <si>
    <t>FLUJO</t>
  </si>
  <si>
    <t>CRITERIO</t>
  </si>
  <si>
    <t>ERA-01 INGRESOS</t>
  </si>
  <si>
    <t>NOTA</t>
  </si>
  <si>
    <t>ERA-03 GASTOS</t>
  </si>
  <si>
    <t>%GASTO</t>
  </si>
  <si>
    <t>% SUB</t>
  </si>
  <si>
    <t>NOMBRE</t>
  </si>
  <si>
    <t>JUICIOS</t>
  </si>
  <si>
    <t>GARANTÍAS</t>
  </si>
  <si>
    <t>AVALES</t>
  </si>
  <si>
    <t>PENSIONES Y JUBILACIONES</t>
  </si>
  <si>
    <t>Conciliación entre los Ingresos Presupuestarios y Contables</t>
  </si>
  <si>
    <t>(Cifras en pesos)</t>
  </si>
  <si>
    <t>1. Ingresos Presupuestarios</t>
  </si>
  <si>
    <t>$XXX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</si>
  <si>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</si>
  <si>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</si>
  <si>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</si>
  <si>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</si>
  <si>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</si>
  <si>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</si>
  <si>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</si>
  <si>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</si>
  <si>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</si>
  <si>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</si>
  <si>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</si>
  <si>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</si>
  <si>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</si>
  <si>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</si>
  <si>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</si>
  <si>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</si>
  <si>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</si>
  <si>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</si>
  <si>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</si>
  <si>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</si>
  <si>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</si>
  <si>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</si>
  <si>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</si>
  <si>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</si>
  <si>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</si>
  <si>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</si>
  <si>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</si>
  <si>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</si>
  <si>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</si>
  <si>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</si>
  <si>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</si>
  <si>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</si>
  <si>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</si>
  <si>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</si>
  <si>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</si>
  <si>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</si>
  <si>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</si>
  <si>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Presupuestales</t>
  </si>
  <si>
    <t>4. Total de Gasto Contable (4 = 1 - 2 + 3)</t>
  </si>
  <si>
    <t xml:space="preserve">Ente Público:      </t>
  </si>
  <si>
    <t>ACTIVO</t>
  </si>
  <si>
    <t>* BIENES MUEBLES, INMUEBLES E INTAGIBLES</t>
  </si>
  <si>
    <t>ESF-01 FONDOS C/INVERSIONES FINANCIERAS</t>
  </si>
  <si>
    <t>TIPO</t>
  </si>
  <si>
    <t>* DERECHOSA RECIBIR EFECTIVO Y EQUIVALENTES Y BIENES O SERVICIOS A RECIBIR</t>
  </si>
  <si>
    <t>ESF-02 INGRESOS P/RECUPERAR</t>
  </si>
  <si>
    <t>ESF-05 INVENTARIO Y ALMACENES</t>
  </si>
  <si>
    <t>METODO</t>
  </si>
  <si>
    <t>* BIENES DISPONIBLES PARA SU TRANSFORMACIÓN O CONSUMO.</t>
  </si>
  <si>
    <t xml:space="preserve">* INVERSIONES FINANCIERAS. </t>
  </si>
  <si>
    <t>NOMBRE DE FIDEICOMIS0O</t>
  </si>
  <si>
    <t>OBJETO</t>
  </si>
  <si>
    <t>ESF-06 FIDEICOMISOS, MANDATOS Y CONTRATOS ANALOGOS</t>
  </si>
  <si>
    <t>ESF-09 INTANGIBLES Y DIFERIDOS</t>
  </si>
  <si>
    <t>ESF-10   ESTIMACIONES Y DETERIOROS</t>
  </si>
  <si>
    <t>CARACTERÍSTICAS</t>
  </si>
  <si>
    <t>ESF-11 OTROS ACTIVOS</t>
  </si>
  <si>
    <t>90 DIAS</t>
  </si>
  <si>
    <t>365 DIAS</t>
  </si>
  <si>
    <t>NATURALEZA</t>
  </si>
  <si>
    <t>ESF-13 OTROS PASIVOS DIFERIDOS A CORTO PLAZO</t>
  </si>
  <si>
    <t>ESF-13 FONDOS Y BIENES DE TERCEROS EN GARANTÍA Y/O ADMINISTRACIÓN A CORTO PLAZO</t>
  </si>
  <si>
    <t>ESF-13 PASIVO DIFERIDO A LARGO PLAZO</t>
  </si>
  <si>
    <t>ESF-14 OTROS PASIVOS CIRCULANTES</t>
  </si>
  <si>
    <t>INGRESOS DE GESTIÓN</t>
  </si>
  <si>
    <t>I) NOTAS AL ESTADO DE SITUACIÓN FINANCIERA</t>
  </si>
  <si>
    <t>II) NOTAS AL ESTADO DE ACTIVIDADES</t>
  </si>
  <si>
    <t>VHP-01 PATRIMONIO CONTRIBUIDO</t>
  </si>
  <si>
    <t>VHP-02 PATRIMONIO GENERADO</t>
  </si>
  <si>
    <t>IV) NOTAS AL ESTADO DE FLUJO DE EFECTIVO</t>
  </si>
  <si>
    <t>EFE-01 FLUJO DE EFECTIVO</t>
  </si>
  <si>
    <t>EFE-02 ADQ. BIENES MUEBLES E INMUEBLES</t>
  </si>
  <si>
    <t xml:space="preserve">IV) CONCILIACIÓN DE LOS INGRESOS PRESUPUESTARIOS Y CONTABLES, ASI COMO ENTRE LOS EGRESOS </t>
  </si>
  <si>
    <t>PRESUPUESTARIOS Y LOS GASTOS</t>
  </si>
  <si>
    <t>NOTAS DE DESGLOSE</t>
  </si>
  <si>
    <t>NOTAS DE MEMORIA</t>
  </si>
  <si>
    <t>NOTAS DE MEMORIA.</t>
  </si>
  <si>
    <t>Comprometido</t>
  </si>
  <si>
    <t>Ejercido</t>
  </si>
  <si>
    <t>ESF-03 DEUDORES P/RECUPERAR</t>
  </si>
  <si>
    <t>ERA-02 OTROS INGRESOS Y BENEFICIOS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</si>
  <si>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</si>
  <si>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</si>
  <si>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</si>
  <si>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</si>
  <si>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</si>
  <si>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</si>
  <si>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</si>
  <si>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</si>
  <si>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</si>
  <si>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</si>
  <si>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</si>
  <si>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 de Intereses de Créditos Bancarios</t>
  </si>
  <si>
    <t>Total de Intereses de Otros Instrumentos de Deuda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</si>
  <si>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</si>
  <si>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</si>
  <si>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</si>
  <si>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</si>
  <si>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</si>
  <si>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</si>
  <si>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</si>
  <si>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</si>
  <si>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</si>
  <si>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</si>
  <si>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</si>
  <si>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</si>
  <si>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Fondo, Programa o Convenio</t>
  </si>
  <si>
    <t>Datos de la Cuenta Bancaria</t>
  </si>
  <si>
    <t>Institución Bancaria</t>
  </si>
  <si>
    <t>Número de Cuenta</t>
  </si>
  <si>
    <t xml:space="preserve">Instrumentos Financieros </t>
  </si>
  <si>
    <t xml:space="preserve">Valor Razonable </t>
  </si>
  <si>
    <t>Riesgos</t>
  </si>
  <si>
    <t>RELACIÓN DE ESQUEMAS BURSÁTILES Y DE COBERTURAS FINANCIERAS</t>
  </si>
  <si>
    <t>RELACIÓN DE CUENTAS BANCARIAS PRODUCTIVAS ESPECÍFICAS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</si>
  <si>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</si>
  <si>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</si>
  <si>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</si>
  <si>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</si>
  <si>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</si>
  <si>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DE LA HACIENDA PÚBLICA</t>
  </si>
  <si>
    <t>ESTADOS DE FLUJOS DE EFECTIVO</t>
  </si>
  <si>
    <t xml:space="preserve">NOTAS A LOS ESTADOS FINANCIEROS </t>
  </si>
  <si>
    <t>ESTADO ANALÍTICO DE INGRESOS</t>
  </si>
  <si>
    <t>ESTADO ANALÍTICO DEL EJERCICIO DEL PRESUPUESTO DE EGRESOS</t>
  </si>
  <si>
    <t>CLASIFICACIÓN ADMINISTRATIVA</t>
  </si>
  <si>
    <t>CLASIFICACIÓN ECONÓMICA (POR TIPO DE GASTO)</t>
  </si>
  <si>
    <t>CLASIFICACIÓN POR OBJETO DEL GASTO (CAPÍTULO Y CONCEPTO)</t>
  </si>
  <si>
    <t>CLASIFICACIÓN FUNCIONAL (FINALIDAD Y FUNCIÓN)</t>
  </si>
  <si>
    <t>ENDEUDAMIENTO NETO</t>
  </si>
  <si>
    <t>INTERESES DE LA DEUDA</t>
  </si>
  <si>
    <t>INDICADORES DE POSTURA FISCAL</t>
  </si>
  <si>
    <t>GASTO POR CATEGORIA PROGRAMÁTICA</t>
  </si>
  <si>
    <t>UR</t>
  </si>
  <si>
    <t>PROGRAMAS Y PROYECTOS DE INVERSIÓN</t>
  </si>
  <si>
    <t>Tipo de Programas y Proyectos</t>
  </si>
  <si>
    <t>Programa o Proyecto</t>
  </si>
  <si>
    <t>Denominación</t>
  </si>
  <si>
    <t>POR FUENTE DE FINANCIAMIENTO Y FUENTE DE FINANCIAMIENTO/RUBRO</t>
  </si>
  <si>
    <t>6 = ( 3 - 5 )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</si>
  <si>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</si>
  <si>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</si>
  <si>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</si>
  <si>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</si>
  <si>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</si>
  <si>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</si>
  <si>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</si>
  <si>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</si>
  <si>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</si>
  <si>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</si>
  <si>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</si>
  <si>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</si>
  <si>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</si>
  <si>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</si>
  <si>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</si>
  <si>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</si>
  <si>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</si>
  <si>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</si>
  <si>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</si>
  <si>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</si>
  <si>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</si>
  <si>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</si>
  <si>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Porcentaje de Presupuesto</t>
  </si>
  <si>
    <t>Alc. / Prog.</t>
  </si>
  <si>
    <t>Alc. / Modif.</t>
  </si>
  <si>
    <t>Dev. / Aprob.</t>
  </si>
  <si>
    <t>Dev. / Modif.</t>
  </si>
  <si>
    <t>INDICADORES PARA RESULTADOS</t>
  </si>
  <si>
    <t>% Avance Financiero</t>
  </si>
  <si>
    <t>Devengado/ Aprobado</t>
  </si>
  <si>
    <t>Devengado/ Modificado</t>
  </si>
  <si>
    <t>5/1</t>
  </si>
  <si>
    <t>5/3</t>
  </si>
  <si>
    <t>No Comprendidos en las fracciones de la Ley de Ingresos causadas en</t>
  </si>
  <si>
    <t>ejercicios fiscales anteriores pendiente de liquidación o pago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</si>
  <si>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</si>
  <si>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r>
      <t xml:space="preserve">     1. Ingresos del Gobierno de la Entidad Federativa </t>
    </r>
    <r>
      <rPr>
        <vertAlign val="superscript"/>
        <sz val="10"/>
        <color theme="1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</si>
  <si>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</si>
  <si>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10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</si>
  <si>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theme="1"/>
        <rFont val="Arial"/>
        <family val="2"/>
      </rPr>
      <t>2</t>
    </r>
  </si>
  <si>
    <t>Hacienda Pública/Patrimonio Neto Final del Ejercicio 2015</t>
  </si>
  <si>
    <t>Cambios en la Hacienda Pública/Patrimonio Neto del Ejercicio 2016</t>
  </si>
  <si>
    <t>Saldo Neto en la Hacienda Pública / Patrimonio 2016</t>
  </si>
  <si>
    <t>1114 Inversiones a 3 meses</t>
  </si>
  <si>
    <t>1121 Inversiones mayores a 3 meses hasta 12.</t>
  </si>
  <si>
    <t>* EFECTIVO Y EQUIVALENTES</t>
  </si>
  <si>
    <t>1140 INVENTARIOS</t>
  </si>
  <si>
    <t>1150 ALMACENES</t>
  </si>
  <si>
    <t>1125 DEUDORES POR ANTICIPOS</t>
  </si>
  <si>
    <t>1123 DEUDORES PENDIENTES POR RECUPERAR</t>
  </si>
  <si>
    <t>1124 INGRESOS POR RECUPERAR CP</t>
  </si>
  <si>
    <t>1122 CUENTAS POR COBRAR CP</t>
  </si>
  <si>
    <t>1211 INVERSIONES A LP</t>
  </si>
  <si>
    <t>1213 FIDEICOMISOS, MANDATOS Y CONTRATOS ANÁLOGOS</t>
  </si>
  <si>
    <t>1214 PARTICIPACIONES Y APORTACIONES DE CAPITAL</t>
  </si>
  <si>
    <t>ESF-07 PARTICIPACIONES Y APORTACIONES DE CAPITAL</t>
  </si>
  <si>
    <t>1230 BIENES INMUEBLES, INFRAESTRUCTURA Y CONTRUCCIONES EN PROCESO</t>
  </si>
  <si>
    <t>1240 BIENES MUEBLES</t>
  </si>
  <si>
    <t>1260 DEPRECIACIÓN, DETERIORO Y AMORTIZACIÓN ACUMULADA DE BIENES</t>
  </si>
  <si>
    <t>1250 ACTIVOS INTANGIBLES</t>
  </si>
  <si>
    <t>1270 ACTIVOS DIFERIDOS</t>
  </si>
  <si>
    <t>1280 ESTIMACIÓN POR PÉRDIDA O DETERIORO DE ACTIVOS NO CIRCULANTES</t>
  </si>
  <si>
    <t>2110 CUENTAS POR PAGAR A CORTO PLAZO</t>
  </si>
  <si>
    <t>ESF-12 CUENTAS Y DOCUMENTOS POR PAGAR</t>
  </si>
  <si>
    <t>2159 OTROS PASIVOS DIFERIDOS A CORTO PLAZO</t>
  </si>
  <si>
    <t>2160 FONDOS Y BIENES DE TERCEROS EN GARANTÍA Y/O ADMINISTRACIÓN CP</t>
  </si>
  <si>
    <t>2240 PASIVOS DIFERIDOS A LARGO PLAZO</t>
  </si>
  <si>
    <t>2199 OTROS PASIVOS CIRCULANTES</t>
  </si>
  <si>
    <t>4100 INGRESOS DE GESTIÓN</t>
  </si>
  <si>
    <t xml:space="preserve">4300 OTROS INGRESOS Y BENEFICIOS
</t>
  </si>
  <si>
    <t>5000 GASTOS Y OTRAS PERDIDAS</t>
  </si>
  <si>
    <t>3110 HACIENDA PUBLICA/PATRIMONIO CONTRIBUIDO</t>
  </si>
  <si>
    <t>3210 HACIENDA PUBLICA /PATRIMONIO GENERADO</t>
  </si>
  <si>
    <t>1210 INVERSIONES FINANCIERAS A LARGO PLAZO</t>
  </si>
  <si>
    <t>1230 BIENES INMUEBLES, INFRAESTRUCTURA Y CONSTRUCCIONES EN PROCESO</t>
  </si>
  <si>
    <t>7000 CUENTAS DE ORDEN CONTABLES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</si>
  <si>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</si>
  <si>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</si>
  <si>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</si>
  <si>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</si>
  <si>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</si>
  <si>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</si>
  <si>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</si>
  <si>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EJERCICIO</t>
  </si>
  <si>
    <t>PROGRAMA O FONDO</t>
  </si>
  <si>
    <t>DESTINO DE LOS RECURSOS</t>
  </si>
  <si>
    <t>DEVENGADO</t>
  </si>
  <si>
    <t>PAGADO</t>
  </si>
  <si>
    <t>REINTEGRO</t>
  </si>
  <si>
    <t>UNIVERSIDAD POLITÉCNICA DE GUANAJUATO</t>
  </si>
  <si>
    <t>MTRO. HUGO GARCÍA VARGAS</t>
  </si>
  <si>
    <t>ING. JOSÉ DE JESÚS ROMO GUTIÉRREZ</t>
  </si>
  <si>
    <t>RECTOR</t>
  </si>
  <si>
    <t>SECRETARIO ADMINISTRATIVO</t>
  </si>
  <si>
    <t>3483/2016/LI/CA/IND </t>
  </si>
  <si>
    <t>Jorge Tamayo Hernández</t>
  </si>
  <si>
    <t>3484/2016/LI/CA/IND</t>
  </si>
  <si>
    <t>Bertha Carolina Vega Ibarra</t>
  </si>
  <si>
    <t>Ente Público:___UNIVERSIDAD POLITÉCNICA DE GUANAJUATO</t>
  </si>
  <si>
    <t>ESTATAL</t>
  </si>
  <si>
    <t>SANTANDER</t>
  </si>
  <si>
    <t>92-00040695-3</t>
  </si>
  <si>
    <t>FEDERAL</t>
  </si>
  <si>
    <t>65-50182547-2</t>
  </si>
  <si>
    <t xml:space="preserve">NÓMINA </t>
  </si>
  <si>
    <t>92-00058682-6</t>
  </si>
  <si>
    <t>CONSTRUCCIÓN</t>
  </si>
  <si>
    <t>65-50197295-0</t>
  </si>
  <si>
    <t>ING PROPIOS</t>
  </si>
  <si>
    <t>65-50202481-3</t>
  </si>
  <si>
    <t>65-50269482-5</t>
  </si>
  <si>
    <t>PROMEP 2011</t>
  </si>
  <si>
    <t>65-50321413-5</t>
  </si>
  <si>
    <t>CUENTA ENLACE</t>
  </si>
  <si>
    <t>65-50438540-3</t>
  </si>
  <si>
    <t>EXT. RURAL TARIMORO</t>
  </si>
  <si>
    <t>18-00002239-4</t>
  </si>
  <si>
    <t>REM FEDERAL 2014</t>
  </si>
  <si>
    <t>18-00002517-4</t>
  </si>
  <si>
    <t>REM FEDERAL 2013</t>
  </si>
  <si>
    <t>18-00002706-7</t>
  </si>
  <si>
    <t>FDO CONTINGENCIA</t>
  </si>
  <si>
    <t>18-00002707-0</t>
  </si>
  <si>
    <t>FAM 2015</t>
  </si>
  <si>
    <t>18-00002832-1</t>
  </si>
  <si>
    <t>FOROS Y CONGRESOS</t>
  </si>
  <si>
    <t>18-0000-29512</t>
  </si>
  <si>
    <t>CERTIFICACIONES</t>
  </si>
  <si>
    <t>18-0000-29910</t>
  </si>
  <si>
    <t>EVERCAST</t>
  </si>
  <si>
    <t>18-0000-43682</t>
  </si>
  <si>
    <t>INGRESOS PROPIOS</t>
  </si>
  <si>
    <t>BANAMEX</t>
  </si>
  <si>
    <t>290-7480502</t>
  </si>
  <si>
    <t>S/N</t>
  </si>
  <si>
    <t>290-7514946</t>
  </si>
  <si>
    <t>REMANENTE FEDERAL 2012</t>
  </si>
  <si>
    <t>290-7515640</t>
  </si>
  <si>
    <t>290-7543865</t>
  </si>
  <si>
    <t>290-7544144</t>
  </si>
  <si>
    <t>290-7544039</t>
  </si>
  <si>
    <t>FAM 2010</t>
  </si>
  <si>
    <t>290-7551280</t>
  </si>
  <si>
    <t>EXT. RURAL</t>
  </si>
  <si>
    <t>7001-3217732</t>
  </si>
  <si>
    <t>FAM 2012</t>
  </si>
  <si>
    <t>7003-836268</t>
  </si>
  <si>
    <t>EXT. RURAL F.10120</t>
  </si>
  <si>
    <t>7006-3199026</t>
  </si>
  <si>
    <t>Ente Público: UNIVERSIDAD POLITÉCNICA DE GUANAJUATO</t>
  </si>
  <si>
    <t>4 5</t>
  </si>
  <si>
    <t>4 5.1</t>
  </si>
  <si>
    <t>4 6</t>
  </si>
  <si>
    <t>4 6.1</t>
  </si>
  <si>
    <t>4 6.9</t>
  </si>
  <si>
    <t>5 5</t>
  </si>
  <si>
    <t>5 5.1</t>
  </si>
  <si>
    <t>5 6</t>
  </si>
  <si>
    <t>5 6.9</t>
  </si>
  <si>
    <t>5 8</t>
  </si>
  <si>
    <t>5 8.2</t>
  </si>
  <si>
    <t>5 8.3</t>
  </si>
  <si>
    <t>6 9</t>
  </si>
  <si>
    <t>6 9.1</t>
  </si>
  <si>
    <t>7 6</t>
  </si>
  <si>
    <t>7 6.1</t>
  </si>
  <si>
    <t xml:space="preserve">         ING. JOSÉ DE JESÚS ROMO GUTIÉRREZ</t>
  </si>
  <si>
    <t xml:space="preserve">                SECRETARIO ADMINISTRATIVO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</si>
  <si>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</si>
  <si>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</si>
  <si>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</si>
  <si>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</si>
  <si>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</si>
  <si>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</si>
  <si>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</si>
  <si>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</si>
  <si>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</si>
  <si>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</si>
  <si>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</si>
  <si>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</si>
  <si>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</si>
  <si>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</si>
  <si>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</si>
  <si>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</si>
  <si>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</si>
  <si>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</si>
  <si>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</si>
  <si>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</si>
  <si>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</si>
  <si>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</si>
  <si>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</si>
  <si>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</si>
  <si>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</si>
  <si>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Inversiones Financieras</t>
  </si>
  <si>
    <t xml:space="preserve">          SECRETARIO ADMINISTRATIVO</t>
  </si>
  <si>
    <t>MTRO HUGO GARCÍA VARGAS</t>
  </si>
  <si>
    <t>BECAS Y OTRAS AYUDAS PARA PROGRAMAS DE CAPACITACIO</t>
  </si>
  <si>
    <t>X</t>
  </si>
  <si>
    <t>Social</t>
  </si>
  <si>
    <t xml:space="preserve">            SECRETARIO ADMINISTRATIVO</t>
  </si>
  <si>
    <t>510828209</t>
  </si>
  <si>
    <t>511828909</t>
  </si>
  <si>
    <t>514832302</t>
  </si>
  <si>
    <t>515824103</t>
  </si>
  <si>
    <t>516832154</t>
  </si>
  <si>
    <t>516832163</t>
  </si>
  <si>
    <t>516832164</t>
  </si>
  <si>
    <t>516832175</t>
  </si>
  <si>
    <t>516832264</t>
  </si>
  <si>
    <t>AF (FAM SUPERIOR) Ejercicio 2010</t>
  </si>
  <si>
    <t>AF (FAM SUPERIOR) interés 2011</t>
  </si>
  <si>
    <t>PROGRAMA PARA EL DESARROLLO PROFESIONAL</t>
  </si>
  <si>
    <t>APORTACIONES FAM SUP</t>
  </si>
  <si>
    <t>PROGRAMA INTEGRAL PARA EL FORTALECIMIENT</t>
  </si>
  <si>
    <t>DESARROLLO PROFESIONAL DOCENTE (PRODEP)</t>
  </si>
  <si>
    <t>EXPANSIÓN DE LA EDUCACIÓN MEDIA SUPERIOR</t>
  </si>
  <si>
    <t>APOYO A MADRES CONACYT 2016</t>
  </si>
  <si>
    <t>INTERÉS EXPANSIÓN DE LA EDUCACIÓN MEDIA</t>
  </si>
  <si>
    <t xml:space="preserve">                          MTRO. HUGO GARCÍA VARGAS</t>
  </si>
  <si>
    <t xml:space="preserve">                     RECTOR</t>
  </si>
  <si>
    <t>Ente Público:   UNIVERSIDAD POLITÉCNICA DE GUANAJUATO</t>
  </si>
  <si>
    <t>1122102001  CUENTAS POR COBRAR P</t>
  </si>
  <si>
    <t>1122602001  CUENTAS POR COBRAR A</t>
  </si>
  <si>
    <t>1231581001  TERRENOS A VALOR HISTORICO</t>
  </si>
  <si>
    <t>1233583001  EDIFICIOS A VALOR HISTORICO</t>
  </si>
  <si>
    <t>1235961900  TRABAJOS DE ACABADOS</t>
  </si>
  <si>
    <t>1236200001  CONST PROCESO 2010</t>
  </si>
  <si>
    <t>1236200002  CONST PROCESO CIERRE</t>
  </si>
  <si>
    <t>1236262200  EDIFICACION NO HABITACIONAL</t>
  </si>
  <si>
    <t>1236462400  DIV. DE TERRENOS Y C</t>
  </si>
  <si>
    <t>1236562500  INSTALACIONES Y EQUI</t>
  </si>
  <si>
    <t>1236662600  Otras construcciones</t>
  </si>
  <si>
    <t>1236762700  INSTALACIONES Y EQUI</t>
  </si>
  <si>
    <t>1236962001  CONSTRUCCIONES EN PR</t>
  </si>
  <si>
    <t>1236962900  Trabajos de acabados</t>
  </si>
  <si>
    <t>1241151100  MUEB DE OFIC 2011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</si>
  <si>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</si>
  <si>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</si>
  <si>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</si>
  <si>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</si>
  <si>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</si>
  <si>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</si>
  <si>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EQ. Y APARATOS 2011</t>
  </si>
  <si>
    <t>1242252200  APARATOS DEPORTIVOS 2011</t>
  </si>
  <si>
    <t>1242352300  CÁMAR. FOTOG. 2011</t>
  </si>
  <si>
    <t>1242952900  OTRO MOBIL. 2011</t>
  </si>
  <si>
    <t>1242952901  OTRO MOBIL. 2010</t>
  </si>
  <si>
    <t>1243153100  EQ. MÉDICO 2011</t>
  </si>
  <si>
    <t>1243153101  EQ. MÉDICO 2010</t>
  </si>
  <si>
    <t>1243253200  INSTRU. MÉDICO 2011</t>
  </si>
  <si>
    <t>1244154100  AUTOMÓVILES Y CAMIONES 2011</t>
  </si>
  <si>
    <t>1244154101  AUTOMÓVILES Y CAMIONES 2010</t>
  </si>
  <si>
    <t>1244254200  CARROCERÍAS Y REMOLQUES 2011</t>
  </si>
  <si>
    <t>1244954900  OTROS EQUIPOS DE TRANSPORTES 2011</t>
  </si>
  <si>
    <t>1244954901  OTROS EQUIPOS DE TRANSPORTES 2010</t>
  </si>
  <si>
    <t>1245055100  EQ. DE DEFENSA 2011</t>
  </si>
  <si>
    <t>1245055101  EQ. DE DEFENSA 2010</t>
  </si>
  <si>
    <t>1246156101  MAQ. Y EQUIPO 2010</t>
  </si>
  <si>
    <t>1246256200  MAQ. Y EQUIPO 2011</t>
  </si>
  <si>
    <t>1246256201  MAQ. Y EQUIPO 2010</t>
  </si>
  <si>
    <t>1246456400  SISTEMA DE AIRE ACON</t>
  </si>
  <si>
    <t>1246556500  EQ. COMUNICACI 2011</t>
  </si>
  <si>
    <t>1246556501  EQ. DE COMUNICA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</si>
  <si>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</si>
  <si>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</si>
  <si>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</si>
  <si>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</si>
  <si>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 2011</t>
  </si>
  <si>
    <t>1246956901  OTROS EQUIPOS 2010</t>
  </si>
  <si>
    <t>1247151300  BIEN. ARTÍSTICO 2011</t>
  </si>
  <si>
    <t>1263151101  MUEBLES DE OFICINA Y</t>
  </si>
  <si>
    <t>1263151201  "MUEBLES, EXCEPTO DE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</si>
  <si>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</si>
  <si>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</si>
  <si>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</si>
  <si>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</si>
  <si>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</si>
  <si>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</si>
  <si>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1263353201  INSTRUMENTAL MÉDICO</t>
  </si>
  <si>
    <t>1263454101  AUTOMÓVILES Y CAMIONES 2010</t>
  </si>
  <si>
    <t>1263454201  CARROCERÍAS Y REMOLQUES 2010</t>
  </si>
  <si>
    <t>1263454901  OTROS EQUIPOS DE TRANSPORTE 2010</t>
  </si>
  <si>
    <t>1263555101  EQUIPO DE DEFENSA Y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</si>
  <si>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</si>
  <si>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</si>
  <si>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</si>
  <si>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</si>
  <si>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</si>
  <si>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</si>
  <si>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</si>
  <si>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2111101001  SUELDOS POR PAGAR</t>
  </si>
  <si>
    <t>2111401003  APORTACION PATRONAL IMSS</t>
  </si>
  <si>
    <t>2111501002  OTRAS PREST. SOC. Y</t>
  </si>
  <si>
    <t>2113201001  CONTRATISTAS PROY. D</t>
  </si>
  <si>
    <t>2117101001  ISR NOMINA</t>
  </si>
  <si>
    <t>2117101010  ISR RETENCION POR HONORARIOS</t>
  </si>
  <si>
    <t>2117102004  CEDULAR HONORARIOS A PAGAR</t>
  </si>
  <si>
    <t>2117202004  APORTACIÓN TRABAJADOR IMSS</t>
  </si>
  <si>
    <t>2117202005  AMORTIZACION CREDITO INFONAVIT</t>
  </si>
  <si>
    <t>2117502102  IMPUESTO NOMINAS A PAGAR</t>
  </si>
  <si>
    <t>2117908001  TELECOMINICACIONES</t>
  </si>
  <si>
    <t>2117917001  "OTROS, UNIFORMES, A</t>
  </si>
  <si>
    <t>2117918001  DIVO 5% AL MILLAR</t>
  </si>
  <si>
    <t>2117918004  ICIC 2 AL MILLAR</t>
  </si>
  <si>
    <t>2119905001  ACREEDORES DIVERSOS</t>
  </si>
  <si>
    <t>4151510261  RENTA DE ESPACIOS DIVERSOS</t>
  </si>
  <si>
    <t>4151 Produc. Derivados del Uso y Aprov.</t>
  </si>
  <si>
    <t>4159510701  POR CONCEPTO DE FICHAS</t>
  </si>
  <si>
    <t>4159510706  POR CONCEPTO DE CUOT</t>
  </si>
  <si>
    <t>4159510708  CUOTAS RECUPERACIÓN CONGRESO</t>
  </si>
  <si>
    <t>4159510710  REEXPEDICION DE CREDENCIALES</t>
  </si>
  <si>
    <t>4159510715  GESTORIA DE TITULACION</t>
  </si>
  <si>
    <t>4159510820  POR CONCEPTO DE CURSOS OTROS</t>
  </si>
  <si>
    <t>4159511220  EVALUACIÓN MÉDICA Y FÍSICA</t>
  </si>
  <si>
    <t>4159 Otros Productos que Generan Ing.</t>
  </si>
  <si>
    <t>4150 Productos de Tipo Corriente</t>
  </si>
  <si>
    <t>4162610061  SANCIONES</t>
  </si>
  <si>
    <t>4162610062  MULTAS E INFRACCIONES</t>
  </si>
  <si>
    <t>4162 Multas</t>
  </si>
  <si>
    <t>4163610031  INDEMNIZACIONES (REC</t>
  </si>
  <si>
    <t>4163 Indemnizaciones</t>
  </si>
  <si>
    <t>4169610000  OTROS APROVECHAMIENTOS</t>
  </si>
  <si>
    <t>4169610154  POR CONCEPTO DE DONATIVOS</t>
  </si>
  <si>
    <t>4169610164  POR CONCEPTO DE CERTIFICACIONES</t>
  </si>
  <si>
    <t>4169610165  PAGO EXTEMPORANEO REINSCRIPCIÓN</t>
  </si>
  <si>
    <t>4169610903  RECURSOS INTERINSTITUCIONALES</t>
  </si>
  <si>
    <t>4169 Otros Aprovechamientos</t>
  </si>
  <si>
    <t>4160 Aprovechamientos de Tipo Corriente</t>
  </si>
  <si>
    <t>4213831000  SERVICIOS PERSONALES</t>
  </si>
  <si>
    <t>4213832000  MATERIALES Y SUMINISTROS</t>
  </si>
  <si>
    <t>4213833000  SERVICIOS GENERALES</t>
  </si>
  <si>
    <t>4213834000  AYUDAS Y SUBSIDIOS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</si>
  <si>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</si>
  <si>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</si>
  <si>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</si>
  <si>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</si>
  <si>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</si>
  <si>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4221914000  AYUDAS Y SUBSIDIOS</t>
  </si>
  <si>
    <t>4221 Trans. Internas y Asig. al Secto</t>
  </si>
  <si>
    <t>4220 Transferencias, Asignaciones, Subs.</t>
  </si>
  <si>
    <t>1123101002 GASTOS A RESERVA DE COMPROBAR</t>
  </si>
  <si>
    <t>1123103301 SUBSIDIO AL EMPLEO</t>
  </si>
  <si>
    <t>1125102001 FONDO FIJO</t>
  </si>
  <si>
    <t>1130    DERECHOS A RECIBIR BIENES O SERVICIOS</t>
  </si>
  <si>
    <t>1131001001ANTICIPO A PROVEEDORES</t>
  </si>
  <si>
    <t>1134201002 ANTICIPO A CONTRATISTAS BIENES PROPIOS</t>
  </si>
  <si>
    <t>4311511001 INTERESES NORMALES</t>
  </si>
  <si>
    <t>4311511008 INTERESES CONVENIOS FEDERALES</t>
  </si>
  <si>
    <t>4311511013 INTERESES FAM EDUCACION SUPERIOR</t>
  </si>
  <si>
    <t>4399000008 Diferencias por redondeo</t>
  </si>
  <si>
    <t>5111113000  SUELDOS BASE AL PERS</t>
  </si>
  <si>
    <t>5112121000  HONORARIOS ASIMILABLES A SALARIOS</t>
  </si>
  <si>
    <t>5113132000  PRIMAS DE VACAS., D</t>
  </si>
  <si>
    <t>5114141000  APORTACIONES DE SEGURIDAD SOCIAL</t>
  </si>
  <si>
    <t>5114142000  APORTACIONES A FONDOS DE VIVIENDA</t>
  </si>
  <si>
    <t>5114143000  APORT. S. RETIRO.</t>
  </si>
  <si>
    <t>5115154000  PRESTACIONES CONTRACTUALES</t>
  </si>
  <si>
    <t>5121211000  MATERIALES Y ÚTILES DE OFICINA</t>
  </si>
  <si>
    <t>5121212000  MATERIALES Y UTILES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</si>
  <si>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</si>
  <si>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</si>
  <si>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</si>
  <si>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</si>
  <si>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5122223000  UTENSILIOS PARA EL S</t>
  </si>
  <si>
    <t>5123239000  OT. PROD. AMP</t>
  </si>
  <si>
    <t>5124241000  PRODUCTOS MINERALES NO METALICOS</t>
  </si>
  <si>
    <t>5124242000  CEMENTO Y PRODUCTOS DE CONCRETO</t>
  </si>
  <si>
    <t>5124243000  CAL, YESO Y PRODUCTOS DE YESO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</si>
  <si>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</si>
  <si>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</si>
  <si>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</si>
  <si>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</si>
  <si>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</si>
  <si>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</si>
  <si>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</si>
  <si>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</si>
  <si>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</si>
  <si>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</si>
  <si>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5126261000  COMBUSTIBLES, LUBRI</t>
  </si>
  <si>
    <t>5127272000  PRENDAS DE PROTECCIÓN</t>
  </si>
  <si>
    <t>5127273000  ARTÍCULOS DEPORTIVOS</t>
  </si>
  <si>
    <t>5127274000  PRODUCTOS TEXTILES</t>
  </si>
  <si>
    <t>5129291000  HERRAMIENTAS MENORES</t>
  </si>
  <si>
    <t>5129293000  REF. A. EQ. EDU Y R</t>
  </si>
  <si>
    <t>5129294000  REFACCIONES Y ACCESO</t>
  </si>
  <si>
    <t>5129296000  REF. EQ. TRANSP.</t>
  </si>
  <si>
    <t>5129298000  REF. MAQ. Y O. EQ.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</si>
  <si>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</si>
  <si>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</si>
  <si>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</si>
  <si>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</si>
  <si>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</si>
  <si>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</si>
  <si>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5132323000  ARRE. M. Y EQ. EDU</t>
  </si>
  <si>
    <t>5132327000  ARRE. ACT. INTANG</t>
  </si>
  <si>
    <t>5132329000  OTROS ARRENDAMIENTOS</t>
  </si>
  <si>
    <t>5133334000  CAPACITACIÓN</t>
  </si>
  <si>
    <t>5133336000  SERVS. APOYO ADMVO.</t>
  </si>
  <si>
    <t>5133338000  SERVICIOS DE VIGILANCIA</t>
  </si>
  <si>
    <t>5134341000  SERVICIOS FINANCIEROS Y BANCARIOS</t>
  </si>
  <si>
    <t>5134344000  SEGUROS DE RESPONSAB</t>
  </si>
  <si>
    <t>5134345000  SEGUROS DE BIENES PATRIMONIALES</t>
  </si>
  <si>
    <t>5135351000  CONSERV. Y MANTENIMI</t>
  </si>
  <si>
    <t>5135353000  INST., REPAR. Y MTT</t>
  </si>
  <si>
    <t>5135355000  REPAR. Y MTTO. DE EQ</t>
  </si>
  <si>
    <t>5135357000  INST., REP. Y MTTO.</t>
  </si>
  <si>
    <t>5135358000  SERVICIOS DE LIMPIEZ</t>
  </si>
  <si>
    <t>5135359000  SERVICIOS DE JARDINE</t>
  </si>
  <si>
    <t>5136361200  DIFUSION POR MEDIOS ALTERNATIVOS</t>
  </si>
  <si>
    <t>5136363000  SERV. CREA. PREPR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</si>
  <si>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</si>
  <si>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</si>
  <si>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</si>
  <si>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</si>
  <si>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</si>
  <si>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</si>
  <si>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5138385000  GASTOS  DE REPRESENTACION</t>
  </si>
  <si>
    <t>5139392000  OTROS IMPUESTOS Y DERECHOS</t>
  </si>
  <si>
    <t>5139398000  IMPUESTO DE NOMINA</t>
  </si>
  <si>
    <t>5242442000  BECAS O. AYUDA</t>
  </si>
  <si>
    <t>5599000006  Diferencia por Redondeo</t>
  </si>
  <si>
    <t>100%</t>
  </si>
  <si>
    <t>3110000001  APORTACIONES</t>
  </si>
  <si>
    <t>3110000002  BAJA DE ACTIVO FIJO</t>
  </si>
  <si>
    <t>3110915000  BIENES MUEBLES E INMUEBLES</t>
  </si>
  <si>
    <t>3111825205  FAM EDU SUPERIOR BIE</t>
  </si>
  <si>
    <t>3111825206  FAM EDU SUPERIOR OBRA PUBLICA</t>
  </si>
  <si>
    <t>3111828005  FAFEF BIENES MUEBLES E INMUEBLES</t>
  </si>
  <si>
    <t>3111835000  CONVENIO BIENES MUEB</t>
  </si>
  <si>
    <t>3111836000  CONVENIO OBRA PÚBLICA</t>
  </si>
  <si>
    <t>3113825205  FAM EDU SUPERIOR BIE</t>
  </si>
  <si>
    <t>3113825206  FAM EDU SUPERIOR OBR</t>
  </si>
  <si>
    <t>3113835000  CONVENIO BIENES MUEB</t>
  </si>
  <si>
    <t>3113836000  CONVENIO OBRA PÚBLICA EJER ANT</t>
  </si>
  <si>
    <t>3113914205  ESTATALES DE EJERCIC</t>
  </si>
  <si>
    <t>3113914206  ESTATALES DE EJERCIC</t>
  </si>
  <si>
    <t>3113915000  BIENES MUEBLES E INM</t>
  </si>
  <si>
    <t>3113916000  OBRA PÚBLICA EJER ANTERIORES</t>
  </si>
  <si>
    <t>3114824206  APLICACIÓN FEDERALES</t>
  </si>
  <si>
    <t>3120000002  DONACIONES DE BIENES</t>
  </si>
  <si>
    <t>3210 Resultado del Ejercicio (Ahorro/Des</t>
  </si>
  <si>
    <t>3220000013  RESULTADO EJERCICIO 2005</t>
  </si>
  <si>
    <t>3220000014  RESULTADO EJERCICIO 2006</t>
  </si>
  <si>
    <t>3220000015  RESULTADO EJERCICIO 2007</t>
  </si>
  <si>
    <t>3220000016  RESULTADO EJERCICIO 2008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</si>
  <si>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</si>
  <si>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</si>
  <si>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</si>
  <si>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</si>
  <si>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</si>
  <si>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EJERC 2014</t>
  </si>
  <si>
    <t>3220000023  RESULTADO EJERC 2015</t>
  </si>
  <si>
    <t>3220000024  RESULTADO EJERC 2016</t>
  </si>
  <si>
    <t>3220001000  CAPITALIZACIÓN RECURSOS PROPIOS</t>
  </si>
  <si>
    <t>3220001001  CAPITALIZACIÓN REMANENTES</t>
  </si>
  <si>
    <t>3220020001  FONDO DE CONTINGENCIAS</t>
  </si>
  <si>
    <t>3220690201  APLICACIÓN DE REMANENTE PROPIO</t>
  </si>
  <si>
    <t>3220690202  APLICACIÓN DE REMANENTE FEDERAL</t>
  </si>
  <si>
    <t>3220690203  REMANENTE INSTERINSTITUCIONAL</t>
  </si>
  <si>
    <t>SUB TOTAL</t>
  </si>
  <si>
    <t>III) NOTAS AL ESTADO DE VARIACIÓN A LA HACIENDA PÚBLICA</t>
  </si>
  <si>
    <t>1112101001  BANAMEX 7480502</t>
  </si>
  <si>
    <t>1112101002  BANAMEX 7514946</t>
  </si>
  <si>
    <t>1112101003  BANAMEX 7515640</t>
  </si>
  <si>
    <t>1112101004  BANAMEX 002218029075438656</t>
  </si>
  <si>
    <t>1112101005  BANAMEX 7544020</t>
  </si>
  <si>
    <t>1112101006  BANAMEX 7544144</t>
  </si>
  <si>
    <t>1112101007  BANAMEX 7544039</t>
  </si>
  <si>
    <t>1112101008  BANAMEX 0290 7547097</t>
  </si>
  <si>
    <t>1112101009  BANAMEX 7551280</t>
  </si>
  <si>
    <t>1112101011  EXTENSIONISMO RURAL 321773-2</t>
  </si>
  <si>
    <t>1112101013  BANAMEX FAM 2012 6268</t>
  </si>
  <si>
    <t>1112101018  BANAMEX 3199026 EXT RURAL F.10120</t>
  </si>
  <si>
    <t>1112107002  SERFIN65-50182547-2</t>
  </si>
  <si>
    <t>1112107003  SERFIN-92000586826</t>
  </si>
  <si>
    <t>1112107004  SERFIN-65501972950</t>
  </si>
  <si>
    <t>1112107006  SERFIN-65-50202481-3</t>
  </si>
  <si>
    <t>1112107011  SERFIN 6550 2177 316 KA08</t>
  </si>
  <si>
    <t>1112107018  SERFIN 2694825 INGRE</t>
  </si>
  <si>
    <t>1112107019  SERFIN 2648549 CONCYTEG</t>
  </si>
  <si>
    <t>1112107022  SERFIN 6550299366 FAM 2011</t>
  </si>
  <si>
    <t>1112107024  SERFIN 655032141359 PROMEP</t>
  </si>
  <si>
    <t>1112107031  SERFIN SANTANDER 180</t>
  </si>
  <si>
    <t>1112107032  SERFIN SANTANDER 180</t>
  </si>
  <si>
    <t>1112107033  SERFIN SANTANDER 180</t>
  </si>
  <si>
    <t>1112107034  SERFIN SANTANDER 180</t>
  </si>
  <si>
    <t>1112107035  SERFIN SANTANDER 180</t>
  </si>
  <si>
    <t>1112107036  SERFIN SANTANDER 180</t>
  </si>
  <si>
    <t>1112107037  SERFIN SANTANDER 180</t>
  </si>
  <si>
    <t>1112107039  SANTANDER 1800004007</t>
  </si>
  <si>
    <t>1112107040  SANTANDER 1800004129</t>
  </si>
  <si>
    <t>1112107042  SANTANDER 1800004390</t>
  </si>
  <si>
    <t>1112107043  SANTANDER 18000043682 Evercast</t>
  </si>
  <si>
    <t>1112107044  SANTANDER 1800004198</t>
  </si>
  <si>
    <t>1112107045  SANTANDER 1800004446</t>
  </si>
  <si>
    <t>1112107046  SANTANDER  180000469</t>
  </si>
  <si>
    <t>1112 Bancos/Tesoreria</t>
  </si>
  <si>
    <t>1236262200 EDIFICACIÓN NO HABITACIONAL</t>
  </si>
  <si>
    <t>La Universidad Politécnica de Guanajuato es un organismo descentralizado, cuyo objetivo es impartir Educación Superior.</t>
  </si>
  <si>
    <t>Los Estados Financieros de los entes públicos, proveen de información financiera a los principales usuarios de la misma, al Congreso y a los ciudadanos.</t>
  </si>
  <si>
    <t>El objetivo del presente documento es la revelación del contexto y de los aspectos económicos-financieros más relevantes que influyeron en las decisiones del período, y que deberán ser considerados en la elaboración de los estados financieros para la mayor comprensión de los mismos y sus particularidades.</t>
  </si>
  <si>
    <t>De esta manera, se informa y explica la respuesta del gobierno a las condiciones relacionadas con la información financiera de cada período de gestión; además, de exponer aquellas políticas que podrían afectar la toma de decisiones en períodos posteriores.</t>
  </si>
  <si>
    <t xml:space="preserve">La operación de la Institución está subsidiada a través de los recursos otorgados por el Gobierno Estatal y Federal, en un 50% respectivamente. </t>
  </si>
  <si>
    <t xml:space="preserve">La Universidad Politécnica de Guanajuato es un ente público descentralizado de la administración pública, creado el 2 de Agosto </t>
  </si>
  <si>
    <t>La Universidad proporciona servicios de educación superior formando integralmente a personas a través de diversos programas educativos, reconocidos por su calidad y pertinencia, basados en el modelo de las Universidades Politécnicas.</t>
  </si>
  <si>
    <t>Se sujeta a la normatividad emitida por el CONAC y las disposiciones legales aplicables, así como los lineamientos de Gobierno del Estado de Guanajuato.</t>
  </si>
  <si>
    <t>NA</t>
  </si>
  <si>
    <t>8. Reporte Analítico del Activo</t>
  </si>
  <si>
    <t>Se aplican las tasas de depreciación de la Ley del Impuesto sobre la Renta.</t>
  </si>
  <si>
    <t xml:space="preserve">Los ingresos por Derechos Educativos se depositan en una cuenta específica que se tiene para recibir pagos referenciados, por los conceptos de </t>
  </si>
  <si>
    <t>servicios escolares.</t>
  </si>
  <si>
    <t>12. Calificaciones otorgadas</t>
  </si>
  <si>
    <t>Informar, tanto del ente público como cualquier transacción realizada, que haya sido sujeta a una calificación crediticia.</t>
  </si>
  <si>
    <t xml:space="preserve">      NA</t>
  </si>
  <si>
    <t>La información financiera de los Estados Financieros y Presupuestales, así como sus notas es generada por el Jefe de Departamento de Recursos Financieros de la Universidad y son firmados por el Rector, el Mtro. Hugo García Vargas, así como por el Secretario Administrativo, el Ing. José de Jesús Romo Gutiérrez.</t>
  </si>
  <si>
    <t>1 Introducción</t>
  </si>
  <si>
    <t>2 Panorama Económico y Financiero</t>
  </si>
  <si>
    <t>3 Autorización e Historia</t>
  </si>
  <si>
    <t>4 Organización y Objeto Social</t>
  </si>
  <si>
    <t>5 Bases de Preparación de los Estados Financieros</t>
  </si>
  <si>
    <t>6 Políticas de Contabilidad Significativas</t>
  </si>
  <si>
    <t>7 Posición en Moneda Extranjera y Protección por Riesgo Cambiario</t>
  </si>
  <si>
    <t>9 Fideicomisos, Mandatos y Análogos</t>
  </si>
  <si>
    <t>10 Reporte de la Recaudación</t>
  </si>
  <si>
    <t>11 Información sobre la Deuda y el Reporte Analítico de la Deuda</t>
  </si>
  <si>
    <t>13 Proceso de Mejora</t>
  </si>
  <si>
    <t>14 Información por Segmentos</t>
  </si>
  <si>
    <t>15 Eventos Posteriores al Cierre</t>
  </si>
  <si>
    <t>16 Partes Relacionadas</t>
  </si>
  <si>
    <t>17 Responsabilidad Sobre la Presentación Razonable de la Información Contable</t>
  </si>
  <si>
    <t xml:space="preserve">                          ING. JOSÉ DE JESÚS ROMO GUTIERREZ</t>
  </si>
  <si>
    <t xml:space="preserve">                                  SECRETARIO ADMINISTRATIVO</t>
  </si>
  <si>
    <t>INFORME DE PASIVOS CONTINGENTES</t>
  </si>
  <si>
    <t>7 6.9</t>
  </si>
  <si>
    <t>Entidades Paraestatales</t>
  </si>
  <si>
    <t>516832130</t>
  </si>
  <si>
    <t>GASTOS DE OPERACIÓN DE LA UNIVERSIDAD PO</t>
  </si>
  <si>
    <t>2117919003  DESCUENTO POR TELEFONÍA</t>
  </si>
  <si>
    <t>4159510903  EXAMENES DE INGLÉS</t>
  </si>
  <si>
    <t>PARTICIPACIONES, APORTACIONES</t>
  </si>
  <si>
    <t>5114144000  SEGUROS MÚLTIPLES</t>
  </si>
  <si>
    <t>5115155000  APOYOS A LA CAPACITA</t>
  </si>
  <si>
    <t>5121214000  MAT.,UTILES Y EQUIPO</t>
  </si>
  <si>
    <t>5129292000  REFACCIONES, ACCESO</t>
  </si>
  <si>
    <t>5129299000  REF. OT. BIE. MUEB.</t>
  </si>
  <si>
    <t>5134349000  SERV. FIN., BANCA.</t>
  </si>
  <si>
    <t>5136361100  DIFUSION POR RADIO,</t>
  </si>
  <si>
    <t>NOTA:     EFE-03</t>
  </si>
  <si>
    <t>CUENTA</t>
  </si>
  <si>
    <t>NOMBRE DE LA CUENTA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</si>
  <si>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</si>
  <si>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</si>
  <si>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</si>
  <si>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</si>
  <si>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</si>
  <si>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</si>
  <si>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</si>
  <si>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</si>
  <si>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</si>
  <si>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</si>
  <si>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</si>
  <si>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</si>
  <si>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</si>
  <si>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</si>
  <si>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</si>
  <si>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</si>
  <si>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</si>
  <si>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</si>
  <si>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</si>
  <si>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</si>
  <si>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</si>
  <si>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</si>
  <si>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</si>
  <si>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</si>
  <si>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</si>
  <si>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</si>
  <si>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</si>
  <si>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</si>
  <si>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EFE-03 CONCILIACIÓN DEL FLUJO DE EFECTIVO</t>
  </si>
  <si>
    <t>18-0000-54423</t>
  </si>
  <si>
    <t>GTO OPERACIÓN ESTATAL 2017</t>
  </si>
  <si>
    <t>CONCENTRADORA FEDERAL</t>
  </si>
  <si>
    <t>4151510253  SERVICIOS BASICOS DE CAFETERIA</t>
  </si>
  <si>
    <t>5123231000  PROD. ALIM. AGRO.</t>
  </si>
  <si>
    <t>5123236000  PROD. METAL. NO</t>
  </si>
  <si>
    <t>5133331000  SERVS. LEGALES, DE</t>
  </si>
  <si>
    <t>5136365000  SERV. DE LA INDUSTR</t>
  </si>
  <si>
    <t>5137376000  VIÁTICOS EN EL EXTRANJERO</t>
  </si>
  <si>
    <t>MODIFICACION</t>
  </si>
  <si>
    <t>1112107001  SANTANDER CONCE 953</t>
  </si>
  <si>
    <t>1112107027  SANTANDER CONCE 403</t>
  </si>
  <si>
    <t>1112107048  SANTANDER 18-0000543</t>
  </si>
  <si>
    <t>1112107049  SANTANDER 18-0000543</t>
  </si>
  <si>
    <t>7400 JUICIOS</t>
  </si>
  <si>
    <t>7410 Resolución</t>
  </si>
  <si>
    <t>7420 Proceso Judicial</t>
  </si>
  <si>
    <t>Página 1</t>
  </si>
  <si>
    <t>Página 2</t>
  </si>
  <si>
    <t>Página 3</t>
  </si>
  <si>
    <t>Página 4</t>
  </si>
  <si>
    <t>Página 5</t>
  </si>
  <si>
    <t>Página 6</t>
  </si>
  <si>
    <t>Página 7</t>
  </si>
  <si>
    <t>Página 8</t>
  </si>
  <si>
    <t>Página 9</t>
  </si>
  <si>
    <t>Página 10</t>
  </si>
  <si>
    <t>Página 11</t>
  </si>
  <si>
    <t>Página 12</t>
  </si>
  <si>
    <t>Página 13</t>
  </si>
  <si>
    <t>Página 14</t>
  </si>
  <si>
    <t>Página 15</t>
  </si>
  <si>
    <t>Página 16</t>
  </si>
  <si>
    <t>Página 17</t>
  </si>
  <si>
    <t>Página 18</t>
  </si>
  <si>
    <t>NOTAS DE GESTIÓN ADMINISTRATIVA</t>
  </si>
  <si>
    <t>Página 19</t>
  </si>
  <si>
    <t>Página 20</t>
  </si>
  <si>
    <t>Página 21</t>
  </si>
  <si>
    <t>Página 22</t>
  </si>
  <si>
    <t>Página 23</t>
  </si>
  <si>
    <t>Página 24</t>
  </si>
  <si>
    <t>Página 25</t>
  </si>
  <si>
    <t>Página 26</t>
  </si>
  <si>
    <t>Página 28</t>
  </si>
  <si>
    <t>Página 27</t>
  </si>
  <si>
    <t>Página 30</t>
  </si>
  <si>
    <t>Página 29</t>
  </si>
  <si>
    <t>Página 31</t>
  </si>
  <si>
    <t>Página 32</t>
  </si>
  <si>
    <t>Página 33</t>
  </si>
  <si>
    <t>Página 34</t>
  </si>
  <si>
    <t>Página 35</t>
  </si>
  <si>
    <t>Página 36</t>
  </si>
  <si>
    <t>Página 37</t>
  </si>
  <si>
    <t>509832109</t>
  </si>
  <si>
    <t>GASTOS DE OPERACIÓN UPG 2009</t>
  </si>
  <si>
    <t>509832209</t>
  </si>
  <si>
    <t>INTERES GTOS OPERACION UPG 2009</t>
  </si>
  <si>
    <t>CARGOS</t>
  </si>
  <si>
    <t>ABONOS</t>
  </si>
  <si>
    <t>BANAMEX 7480502</t>
  </si>
  <si>
    <t>BANAMEX 7514946</t>
  </si>
  <si>
    <t>BANAMEX 7515640</t>
  </si>
  <si>
    <t>BANAMEX 7544144</t>
  </si>
  <si>
    <t>BANAMEX 7551280</t>
  </si>
  <si>
    <t>BANAMEX FAM 2012 6268</t>
  </si>
  <si>
    <t>SERFIN65-50182547-2</t>
  </si>
  <si>
    <t>SERFIN-92000586826</t>
  </si>
  <si>
    <t>SERFIN-65501972950</t>
  </si>
  <si>
    <t>SERFIN-65-50202481-3</t>
  </si>
  <si>
    <t>SUBSIDIO AL EMPLEO</t>
  </si>
  <si>
    <t>FONDO FIJO</t>
  </si>
  <si>
    <t>IMPUESTOS A FAVOR</t>
  </si>
  <si>
    <t>ANTICIPO A PROVEEDORES</t>
  </si>
  <si>
    <t>OTROS EQUIPOS 2011</t>
  </si>
  <si>
    <t>OTROS EQUIPOS 2010</t>
  </si>
  <si>
    <t>SUELDOS POR PAGAR</t>
  </si>
  <si>
    <t>ISR NOMINA</t>
  </si>
  <si>
    <t>PENSIÓN ALIMENTICIA</t>
  </si>
  <si>
    <t>SERVICIOS FUNERARIOS</t>
  </si>
  <si>
    <t>TELECOMINICACIONES</t>
  </si>
  <si>
    <t>FINANCIERA LIBERTAD</t>
  </si>
  <si>
    <t>FONACOT</t>
  </si>
  <si>
    <t>DIVO 5% AL MILLAR</t>
  </si>
  <si>
    <t>ICIC 2 AL MILLAR</t>
  </si>
  <si>
    <t>ACREEDORES DIVERSOS</t>
  </si>
  <si>
    <t>APORTACIONES</t>
  </si>
  <si>
    <t>BAJA DE ACTIVO FIJO</t>
  </si>
  <si>
    <t>CONVENIO OBRA PÚBLICA</t>
  </si>
  <si>
    <t>RESULTADO EJERC 2014</t>
  </si>
  <si>
    <t>RESULTADO EJERC 2015</t>
  </si>
  <si>
    <t>RESULTADO EJERC 2016</t>
  </si>
  <si>
    <t>FONDO DE CONTINGENCIAS</t>
  </si>
  <si>
    <t>POR CONCEPTO DE FICHAS</t>
  </si>
  <si>
    <t>GESTORIA DE TITULACION</t>
  </si>
  <si>
    <t>EXAMENES DE INGLÉS</t>
  </si>
  <si>
    <t>SANCIONES</t>
  </si>
  <si>
    <t>MULTAS E INFRACCIONES</t>
  </si>
  <si>
    <t>OTROS APROVECHAMIENTOS</t>
  </si>
  <si>
    <t>SERVICIOS PERSONALES</t>
  </si>
  <si>
    <t>SERVICIOS GENERALES</t>
  </si>
  <si>
    <t>AYUDAS Y SUBSIDIOS</t>
  </si>
  <si>
    <t>INTERES NORMALES</t>
  </si>
  <si>
    <t>Diferencia por Redondeo</t>
  </si>
  <si>
    <t>SEGUROS MÚLTIPLES</t>
  </si>
  <si>
    <t>MATERIAL DE LIMPIEZA</t>
  </si>
  <si>
    <t>SUSTANCIAS QUÍMICAS</t>
  </si>
  <si>
    <t>PRENDAS DE PROTECCIÓN</t>
  </si>
  <si>
    <t>ARTÍCULOS DEPORTIVOS</t>
  </si>
  <si>
    <t>PRODUCTOS TEXTILES</t>
  </si>
  <si>
    <t>HERRAMIENTAS MENORES</t>
  </si>
  <si>
    <t>TELEFONÍA TRADICIONAL</t>
  </si>
  <si>
    <t>TELEFONÍA CELULAR</t>
  </si>
  <si>
    <t>OTROS ARRENDAMIENTOS</t>
  </si>
  <si>
    <t>CAPACITACIÓN</t>
  </si>
  <si>
    <t>PASAJES AEREOS</t>
  </si>
  <si>
    <t>PASAJES TERRESTRES</t>
  </si>
  <si>
    <t>VIATICOS EN EL PAIS</t>
  </si>
  <si>
    <t>OTROS SERVICIOS DE TRASLADO Y HOSPEDAJE</t>
  </si>
  <si>
    <t>GASTOS DE ORDEN SOCIAL Y CULTURAL</t>
  </si>
  <si>
    <t>CONGRESOS Y CONVENCIONES</t>
  </si>
  <si>
    <t>GASTOS  DE REPRESENTACION</t>
  </si>
  <si>
    <t>OTROS IMPUESTOS Y DERECHOS</t>
  </si>
  <si>
    <t>IMPUESTO DE NOMINA</t>
  </si>
  <si>
    <t>BECAS Y OT. AYUDAS PARA PROG. DE CAPACITA.</t>
  </si>
  <si>
    <t>DEMANDAS JUDICIALES EN PROCESO DE RESOLUCIÓN</t>
  </si>
  <si>
    <t>RESOLUCIÓN DE DEMANDAS EN PROCESO JUDICIAL</t>
  </si>
  <si>
    <t>512828209</t>
  </si>
  <si>
    <t>AEFA (FAM SUPERIOR) Ejercicio 2012</t>
  </si>
  <si>
    <t>512828909</t>
  </si>
  <si>
    <t>AF (FAM SUPERIOR) Interes Ejercicio 2012</t>
  </si>
  <si>
    <t>FINANCIERA ALIANZA</t>
  </si>
  <si>
    <t>GTO OPERACIÓN FEDERAL 2017</t>
  </si>
  <si>
    <t>PROYECTOS ESPECIALES</t>
  </si>
  <si>
    <t>BANCOMER</t>
  </si>
  <si>
    <t>0110818488</t>
  </si>
  <si>
    <t>CORRECAMINADA 2017</t>
  </si>
  <si>
    <t>0110842109</t>
  </si>
  <si>
    <t>EXTENSIONISMO JOVEN</t>
  </si>
  <si>
    <t>0110849332</t>
  </si>
  <si>
    <t>0110849006</t>
  </si>
  <si>
    <t>2012</t>
  </si>
  <si>
    <t>4173711209  DESARROLLO PROYECTO</t>
  </si>
  <si>
    <t>4173 Ingr.Vta de Bienes/Servicios Org.</t>
  </si>
  <si>
    <t>4170 Ingresos por Venta de Bienes y Serv</t>
  </si>
  <si>
    <t>5133332000  SERVS. DE DISEÑO, A</t>
  </si>
  <si>
    <t>1112102002  BANCOMER 0110818488</t>
  </si>
  <si>
    <t>1241 Mobiliario y Equipo de Administraci</t>
  </si>
  <si>
    <t>1242 Mobiliario y Equipo Educacional y R</t>
  </si>
  <si>
    <t>1243 Equipo e Instrumental Médico y de L</t>
  </si>
  <si>
    <t>1246 Maquinaria, Otros Equipos y Herrami</t>
  </si>
  <si>
    <t>Página 44</t>
  </si>
  <si>
    <t>Página 45</t>
  </si>
  <si>
    <t>Al 30 de Septiembre del 2017 y Diciembre 2016</t>
  </si>
  <si>
    <t>Del 01 de Enero al 30 de Septiembre de 2017 y  Diciembre 2016</t>
  </si>
  <si>
    <t>Al 30 de Septiembre del 2017</t>
  </si>
  <si>
    <t>Del 01 de Enero al 30 de Septiembre de 2017</t>
  </si>
  <si>
    <t>Del 01 Enero al 30 de Septiembre del 2017</t>
  </si>
  <si>
    <t>Del 1 de Enero al 30 de Septiembre de 2017</t>
  </si>
  <si>
    <t>Del 1° de Enero al 30 de Septiembre de 2017</t>
  </si>
  <si>
    <t>PRODUCTOS</t>
  </si>
  <si>
    <t>PRODUCTOS DE TIPO CORRIENTE</t>
  </si>
  <si>
    <t>APROVECHAMIENTOS</t>
  </si>
  <si>
    <t>APROVECHAMIENTOS  TIPO CORRIENTE</t>
  </si>
  <si>
    <t>APROVECHAMIENTOS NO COMPRENDIDOS EN</t>
  </si>
  <si>
    <t>RECURSOS FEDERALES</t>
  </si>
  <si>
    <t>PARTICIPACIONES Y APORTACIONES</t>
  </si>
  <si>
    <t>CONVENIOS</t>
  </si>
  <si>
    <t>RECURSOS ESTATALES</t>
  </si>
  <si>
    <t>TRANS., ASIGNACIONES, SUBSIDIOS Y</t>
  </si>
  <si>
    <t>TRANS. INTERNAS Y ASIGN A SECTOR PUB.</t>
  </si>
  <si>
    <t>OTROS RECURSOS</t>
  </si>
  <si>
    <t>Del 1° de Enero al 30 de Septiembre de  2017</t>
  </si>
  <si>
    <t>512832143</t>
  </si>
  <si>
    <t>513832161</t>
  </si>
  <si>
    <t>CONVENIO DE APOYO FINANCIERO, QUE CELEBR</t>
  </si>
  <si>
    <t>APOYO FINANCIERO UPG 2013</t>
  </si>
  <si>
    <t>UNIVERSIDAD POLITÉCNICA DE GUANAJUATO
EJERCICIO Y DESTINO DE GASTO FEDERALIZADO Y REINTEGROS
DEL 1° DE ENERO AL 30 DE SEPTIEMBRE DE 2017</t>
  </si>
  <si>
    <t>UNIVERSIDAD POLITÉCNICA DE GUANAJUATO
MONTOS PAGADOS POR AYUDAS Y SUBSIDIOS
AL 30 DE SEPTIEMBRE DE 2017</t>
  </si>
  <si>
    <t>BANAMEX 002218029075</t>
  </si>
  <si>
    <t>BANCOMER 0110818488</t>
  </si>
  <si>
    <t>BANCOMER 01108421097</t>
  </si>
  <si>
    <t>BANCOMER 0110849006</t>
  </si>
  <si>
    <t>SANTANDER CONCE 953</t>
  </si>
  <si>
    <t>SERFIN 2694825 INGRE</t>
  </si>
  <si>
    <t>SERFIN 655032141359</t>
  </si>
  <si>
    <t>SANTANDER CONCE 403</t>
  </si>
  <si>
    <t>SERFIN SANTANDER 180</t>
  </si>
  <si>
    <t>SANTANDER 1800004368</t>
  </si>
  <si>
    <t>SANTANDER 18-0000543</t>
  </si>
  <si>
    <t>CUENTAS POR COBRAR P</t>
  </si>
  <si>
    <t>CUENTAS POR COBRAR A</t>
  </si>
  <si>
    <t>GTOS A RESERVA DE CO</t>
  </si>
  <si>
    <t>ANTICIPO A CONTRATIS</t>
  </si>
  <si>
    <t>TERRENOS A VALOR HIS</t>
  </si>
  <si>
    <t>EDIFICIOS A VALOR HI</t>
  </si>
  <si>
    <t>TRABAJOS DE ACABADOS</t>
  </si>
  <si>
    <t>CONST PROCESO 2010</t>
  </si>
  <si>
    <t>CONST PROCESO CIERRE</t>
  </si>
  <si>
    <t>EDIFICACION NO HABIT</t>
  </si>
  <si>
    <t>DIV. DE TERRENOS Y C</t>
  </si>
  <si>
    <t>INSTALACIONES Y EQUI</t>
  </si>
  <si>
    <t>Otras construcciones</t>
  </si>
  <si>
    <t>CONSTRUCCIONES EN PR</t>
  </si>
  <si>
    <t>Trabajos de acabados</t>
  </si>
  <si>
    <t>MUEB DE OFIC 2011</t>
  </si>
  <si>
    <t>MUEB DE OFIC 2010</t>
  </si>
  <si>
    <t>MUEB. EXCEPTO 2011</t>
  </si>
  <si>
    <t>EQ. DE CÓMP. 2011</t>
  </si>
  <si>
    <t>EQ. DE CÓMP. 2010</t>
  </si>
  <si>
    <t>OTROS MOBIL. 2011</t>
  </si>
  <si>
    <t>OTROS MOBIL. 2010</t>
  </si>
  <si>
    <t>EQ. Y APARATOS 2011</t>
  </si>
  <si>
    <t>APARA. DEPO. 2011</t>
  </si>
  <si>
    <t>CÁMAR. FOTOG. 2011</t>
  </si>
  <si>
    <t>OTRO MOBIL. 2011</t>
  </si>
  <si>
    <t>OTRO MOBIL. 2010</t>
  </si>
  <si>
    <t>EQ. MÉDICO 2011</t>
  </si>
  <si>
    <t>EQ. MÉDICO 2010</t>
  </si>
  <si>
    <t>INSTRU. MÉDICO 2011</t>
  </si>
  <si>
    <t>AUTO. Y CAMION 2011</t>
  </si>
  <si>
    <t>AUTO. Y CAMION 2010</t>
  </si>
  <si>
    <t>CARROCERÍAS 2011</t>
  </si>
  <si>
    <t>EQ. DE DEFENSA 2011</t>
  </si>
  <si>
    <t>EQ. DE DEFENSA 2010</t>
  </si>
  <si>
    <t>MAQ. Y EQUIPO 2010</t>
  </si>
  <si>
    <t>MAQ. Y EQUIPO 2011</t>
  </si>
  <si>
    <t>SISTEMA DE AIRE ACON</t>
  </si>
  <si>
    <t>EQ. COMUNICACI 2011</t>
  </si>
  <si>
    <t>EQ. DE COMUNICA 2010</t>
  </si>
  <si>
    <t>EQ. DE GENERACI 2011</t>
  </si>
  <si>
    <t>EQ. DE GENERACI 2010</t>
  </si>
  <si>
    <t>HERRAM. Y MÁQUI 2011</t>
  </si>
  <si>
    <t>HERRAM. Y MÁQUI 2010</t>
  </si>
  <si>
    <t>BIEN. ARTÍSTICO 2011</t>
  </si>
  <si>
    <t>MUEBLES DE OFICINA Y</t>
  </si>
  <si>
    <t>"MUEBLES, EXCEPTO DE</t>
  </si>
  <si>
    <t>EPO. DE COMPUTO Y DE</t>
  </si>
  <si>
    <t>OTROS MOBILIARIOS Y</t>
  </si>
  <si>
    <t>EQUIPOS Y APARATOS A</t>
  </si>
  <si>
    <t>CAMARAS FOTOGRAFICAS</t>
  </si>
  <si>
    <t>OTRO MOBILIARIO Y EP</t>
  </si>
  <si>
    <t>EQUIPO MÉDICO Y DE L</t>
  </si>
  <si>
    <t>INSTRUMENTAL MÉDICO</t>
  </si>
  <si>
    <t>AUTOMÓVILES Y CAMION</t>
  </si>
  <si>
    <t>CARROCERÍAS Y REMOLQ</t>
  </si>
  <si>
    <t>OTROS EQUIPOS DE TRA</t>
  </si>
  <si>
    <t>EQUIPO DE DEFENSA Y</t>
  </si>
  <si>
    <t>MAQUINARIA Y EQUIPO</t>
  </si>
  <si>
    <t>SISTEMAS DE AIRE ACO</t>
  </si>
  <si>
    <t>EQUIPO DE COMUNICACI</t>
  </si>
  <si>
    <t>EQUIPOS DE GENERACIÓ</t>
  </si>
  <si>
    <t>HERRAMIENTAS Y MÁQUI</t>
  </si>
  <si>
    <t>APORTACION PATRONAL</t>
  </si>
  <si>
    <t>OTRAS PREST. SOC. Y</t>
  </si>
  <si>
    <t>PROVEEDORES DE BIENE</t>
  </si>
  <si>
    <t>P.U. PROVEEDORES</t>
  </si>
  <si>
    <t>CONTRATISTAS PROY. D</t>
  </si>
  <si>
    <t>ISR RETENCION POR HO</t>
  </si>
  <si>
    <t>CEDULAR HONORARIOS A</t>
  </si>
  <si>
    <t>APORTACIÓN TRABAJADO</t>
  </si>
  <si>
    <t>AMORTIZACION CREDITO</t>
  </si>
  <si>
    <t>IMPUESTO NOMINAS A P</t>
  </si>
  <si>
    <t>RESOLUCIÓN JUICIO ME</t>
  </si>
  <si>
    <t>"OTROS, UNIFORMES, A</t>
  </si>
  <si>
    <t>DESCUENTO POR TELEFO</t>
  </si>
  <si>
    <t>CXP GEG X RENDIMIEN</t>
  </si>
  <si>
    <t>PROYECTO DE INTERNAC</t>
  </si>
  <si>
    <t>ING PEND DE C ODES</t>
  </si>
  <si>
    <t>CXP GEG POR SERV. ED</t>
  </si>
  <si>
    <t>BIENES MUEBLES E INM</t>
  </si>
  <si>
    <t>FAM EDU SUPERIOR BIE</t>
  </si>
  <si>
    <t>FAM EDU SUPERIOR OBR</t>
  </si>
  <si>
    <t>FAFEF BIENES MUEBLES</t>
  </si>
  <si>
    <t>CONVENIO BIENES MUEB</t>
  </si>
  <si>
    <t>CONVENIO OBRA PÚBLIC</t>
  </si>
  <si>
    <t>ESTATALES DE EJERCIC</t>
  </si>
  <si>
    <t>OBRA PÚBLICA EJER AN</t>
  </si>
  <si>
    <t>APLICACIÓN FEDERALES</t>
  </si>
  <si>
    <t>DONACIONES DE BIENES</t>
  </si>
  <si>
    <t>RESULTADO EJERCICIO</t>
  </si>
  <si>
    <t>RESULTADO EJERC 2010</t>
  </si>
  <si>
    <t>RESULTADO EJERC 2011</t>
  </si>
  <si>
    <t>RESULTADO EJERC 2012</t>
  </si>
  <si>
    <t>RESULTADO EJERC 2013</t>
  </si>
  <si>
    <t>CAPITALIZACIÓN RECUR</t>
  </si>
  <si>
    <t>CAPITALIZACIÓN REMAN</t>
  </si>
  <si>
    <t>APLICACIÓN DE REMANE</t>
  </si>
  <si>
    <t>REMANENTE INSTERINST</t>
  </si>
  <si>
    <t>SERVICIOS BASICOS DE</t>
  </si>
  <si>
    <t>RENTA DE ESPACIOS DI</t>
  </si>
  <si>
    <t>POR CONCEPTO DE CUOT</t>
  </si>
  <si>
    <t>CUOTAS RECUPERACIÓN</t>
  </si>
  <si>
    <t>REEXPEDICION DE CRED</t>
  </si>
  <si>
    <t>POR CONCEPTO DE CURS</t>
  </si>
  <si>
    <t>EVALUACIÓN MÉDICA Y</t>
  </si>
  <si>
    <t>INDEMNIZACIONES (REC</t>
  </si>
  <si>
    <t>POR CONCEPTO DE DONA</t>
  </si>
  <si>
    <t>POR CONCEPTO DE CERT</t>
  </si>
  <si>
    <t>PAGO EXTEMPORANEO RE</t>
  </si>
  <si>
    <t>RECURSOS INTERINSTIT</t>
  </si>
  <si>
    <t>DESARROLLO PROYECTO</t>
  </si>
  <si>
    <t>MATERIALES Y SUMINIS</t>
  </si>
  <si>
    <t>INTERESES CONVENIOS</t>
  </si>
  <si>
    <t>INTERESES FAM EDUCAC</t>
  </si>
  <si>
    <t>Diferencia por Redon</t>
  </si>
  <si>
    <t>SUELDOS BASE AL PERS</t>
  </si>
  <si>
    <t>HONORARIOS ASIMILABL</t>
  </si>
  <si>
    <t>PRIMAS DE VACAS., D</t>
  </si>
  <si>
    <t>APORTACIONES DE SEGU</t>
  </si>
  <si>
    <t>APORT. VIVIENDA</t>
  </si>
  <si>
    <t>APORT. S. RETIRO.</t>
  </si>
  <si>
    <t>PRESTACIONES CONTRAC</t>
  </si>
  <si>
    <t>APOYOS A LA CAPACITA</t>
  </si>
  <si>
    <t>MATERIALES Y ÚTILES</t>
  </si>
  <si>
    <t>MATERIALES Y UTILES</t>
  </si>
  <si>
    <t>MAT.,UTILES Y EQUIPO</t>
  </si>
  <si>
    <t>MATERIAL IMPRESO E I</t>
  </si>
  <si>
    <t>MAT. Y ÚT. ENSEÑA.</t>
  </si>
  <si>
    <t>ALIMENTACIÓN DE PERS</t>
  </si>
  <si>
    <t>UTENSILIOS PARA EL S</t>
  </si>
  <si>
    <t>PROD. ALIM. AGRO.</t>
  </si>
  <si>
    <t>PROD. METAL. NO</t>
  </si>
  <si>
    <t>OT. PROD. AMP</t>
  </si>
  <si>
    <t>PRODUCTOS MINERALES</t>
  </si>
  <si>
    <t>CEMENTO Y PRODUCTOS</t>
  </si>
  <si>
    <t>CAL, YESO Y PRODUCT</t>
  </si>
  <si>
    <t>VIDRIO Y PRODUCTOS D</t>
  </si>
  <si>
    <t>MATERIAL ELECTRICO Y</t>
  </si>
  <si>
    <t>ARTICULOS METALICOS</t>
  </si>
  <si>
    <t>MATERIALES COMPLEMEN</t>
  </si>
  <si>
    <t>OTROS MATERIALES Y A</t>
  </si>
  <si>
    <t>FERTILIZANTES, PESTI</t>
  </si>
  <si>
    <t>MEDICINAS Y PRODUCTO</t>
  </si>
  <si>
    <t>MATERIALES, ACCESOR</t>
  </si>
  <si>
    <t>MAT., ACCESORIOS Y</t>
  </si>
  <si>
    <t>OT. PROD. QUÍM.</t>
  </si>
  <si>
    <t>COMBUSTIBLES, LUBRI</t>
  </si>
  <si>
    <t>REFACCIONES, ACCESO</t>
  </si>
  <si>
    <t>REF. A. EQ. EDU Y R</t>
  </si>
  <si>
    <t>REFACCIONES Y ACCESO</t>
  </si>
  <si>
    <t>REF. EQ. TRANSP.</t>
  </si>
  <si>
    <t>REF. MAQ. Y O. EQ.</t>
  </si>
  <si>
    <t>REF. OT. BIE. MUEB.</t>
  </si>
  <si>
    <t>SERVICIO DE ENERGÍA</t>
  </si>
  <si>
    <t>SERVICIO DE AGUA POT</t>
  </si>
  <si>
    <t>SERV. ACCESO A INTE</t>
  </si>
  <si>
    <t>SERVICIOS POSTALES Y</t>
  </si>
  <si>
    <t>ARRE. M. Y EQ. EDU</t>
  </si>
  <si>
    <t>ARRE. ACT. INTANG</t>
  </si>
  <si>
    <t>SERVS. LEGALES, DE</t>
  </si>
  <si>
    <t>SERVS. DE DISEÑO, A</t>
  </si>
  <si>
    <t>SERVS. CONSULT. ADM</t>
  </si>
  <si>
    <t>SERVS. APOYO ADMVO.</t>
  </si>
  <si>
    <t>SERVICIOS DE VIGILAN</t>
  </si>
  <si>
    <t>SERVICIOS FINANCIERO</t>
  </si>
  <si>
    <t>SEGUROS DE RESPONSAB</t>
  </si>
  <si>
    <t>SEGU. BIEN. PAT.</t>
  </si>
  <si>
    <t>SERV. FIN., BANCA.</t>
  </si>
  <si>
    <t>CONSERV. Y MANTENIMI</t>
  </si>
  <si>
    <t>INST., REPAR. Y MTT</t>
  </si>
  <si>
    <t>REPAR. Y MTTO. DE EQ</t>
  </si>
  <si>
    <t>INST., REP. Y MTTO.</t>
  </si>
  <si>
    <t>SERVICIOS DE LIMPIEZ</t>
  </si>
  <si>
    <t>SERVICIOS DE JARDINE</t>
  </si>
  <si>
    <t>DIFUSION POR RADIO,</t>
  </si>
  <si>
    <t>DIFUSION POR MEDIOS</t>
  </si>
  <si>
    <t>SERV. CREA. PREPR</t>
  </si>
  <si>
    <t>SERV. DE LA INDUSTR</t>
  </si>
  <si>
    <t>VIÁTICOS EN EL EXTRA</t>
  </si>
  <si>
    <t>OT. SER. TRASLADO</t>
  </si>
  <si>
    <t>GASTOS DE CEREMONIAL</t>
  </si>
  <si>
    <t>GASTOS DE ORDEN SOCI</t>
  </si>
  <si>
    <t>CONGRESOS Y CONVENCI</t>
  </si>
  <si>
    <t>GASTOS  DE REPRESENT</t>
  </si>
  <si>
    <t>OTROS IMPUESTOS Y DE</t>
  </si>
  <si>
    <t>BECAS O. AYUDA</t>
  </si>
  <si>
    <t>DEMANDAS JUDICIALES</t>
  </si>
  <si>
    <t>RESOLUCIÓN DE DEMAND</t>
  </si>
  <si>
    <t>UNIVERSIDAD POLITÉCNICA DE GUANAJUATO
BALANZA DE COMPROBACIÓN
AL 30 DE SEPTIEMBRE DE 2017</t>
  </si>
  <si>
    <t>1246356300  MAQ. Y EQUIPO 2011</t>
  </si>
  <si>
    <t>2112101001  PROVEEDORES DE BIENES Y SERVICIOS</t>
  </si>
  <si>
    <t>2117903001  PENSIÓN ALIMENTICIA</t>
  </si>
  <si>
    <t>2117903003  RESOLUCIÓN JUICIO MERCANTIL</t>
  </si>
  <si>
    <t>2117906001  SERVICIOS FUNERARIOS</t>
  </si>
  <si>
    <t>2117916001  FINANCIERA LIBERTAD</t>
  </si>
  <si>
    <t>2117916002  FINANCIERA ALIANZA</t>
  </si>
  <si>
    <t>2117917007  FONACOT</t>
  </si>
  <si>
    <t>2119905007  PROYECTO DE INTERNACIONALIZACIÓN</t>
  </si>
  <si>
    <t>5125259000  OTROS PRODUCTOS QUÍMICOS</t>
  </si>
  <si>
    <t>5133333000  SERVS. CONSULT. ADM</t>
  </si>
  <si>
    <t>5135354000  INST., REPAR. Y MTT</t>
  </si>
  <si>
    <t>5138381000  GASTOS DE CEREMONIAL</t>
  </si>
  <si>
    <t>5518000001  BAJA DE ACTIVO FIJO</t>
  </si>
  <si>
    <t>1112102005  BANCOMER 0110849006</t>
  </si>
  <si>
    <t>1244 Equipo de Transporte</t>
  </si>
  <si>
    <t>7410000001  DEMANDAS JUDICIALES</t>
  </si>
  <si>
    <t>7420000001  RESOLUCIÓN DE DEMAND</t>
  </si>
  <si>
    <t>CUENTAS DE ORDEN CONTABLES</t>
  </si>
  <si>
    <t>Correspondiente del 1°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</si>
</sst>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  <numFmt numFmtId="167" formatCode="0_ ;\-0\ "/>
    <numFmt numFmtId="168" formatCode="#,##0_ ;\-#,##0\ "/>
    <numFmt numFmtId="169" formatCode="#,##0.00;\-#,##0.00;&quot; &quot;"/>
    <numFmt numFmtId="170" formatCode="#,##0;\-#,##0;&quot; &quot;"/>
    <numFmt numFmtId="171" formatCode="#,##0.000000000"/>
    <numFmt numFmtId="172" formatCode="_-[$€-2]* #,##0.00_-;\-[$€-2]* #,##0.00_-;_-[$€-2]* &quot;-&quot;??_-"/>
    <numFmt numFmtId="173" formatCode="#,##0.00_ ;\-#,##0.00\ "/>
    <numFmt numFmtId="174" formatCode="#,##0.0_ ;\-#,##0.0\ "/>
    <numFmt numFmtId="175" formatCode="#,##0.0000000000_ ;\-#,##0.0000000000\ "/>
    <numFmt numFmtId="176" formatCode="#,##0.00_-;#,##0.00\-;&quot; &quot;"/>
    <numFmt numFmtId="177" formatCode="#,##0.00\-;#,##0.00_-;&quot; &quot;"/>
    <numFmt numFmtId="178" formatCode="#,##0_-;#,##0\-;&quot; &quot;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rgb="FF00206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 tint="0.34998626667073579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11"/>
      <color rgb="FF00206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69">
    <xf numFmtId="0" fontId="0" fillId="0" borderId="0"/>
    <xf numFmtId="166" fontId="3" fillId="0" borderId="0"/>
    <xf numFmtId="165" fontId="7" fillId="0" borderId="0" applyFont="0" applyFill="0" applyBorder="0" applyAlignment="0" applyProtection="0"/>
    <xf numFmtId="0" fontId="3" fillId="0" borderId="0"/>
    <xf numFmtId="0" fontId="7" fillId="0" borderId="0"/>
    <xf numFmtId="165" fontId="1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9" fontId="8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2" fontId="45" fillId="0" borderId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Protection="0">
      <alignment horizontal="center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9" borderId="49" applyNumberFormat="0" applyFont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43" fontId="11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5" fontId="7" fillId="0" borderId="0" applyFont="0" applyFill="0" applyBorder="0" applyAlignment="0" applyProtection="0"/>
    <xf numFmtId="0" fontId="4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37" fillId="18" borderId="51" applyNumberFormat="0" applyProtection="0">
      <alignment horizontal="left" vertical="center" indent="1"/>
    </xf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0" fillId="0" borderId="0"/>
    <xf numFmtId="9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0" borderId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27">
    <xf numFmtId="0" fontId="0" fillId="0" borderId="0" xfId="0"/>
    <xf numFmtId="167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49" fontId="12" fillId="4" borderId="19" xfId="0" applyNumberFormat="1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7" fillId="7" borderId="0" xfId="0" applyFont="1" applyFill="1"/>
    <xf numFmtId="0" fontId="18" fillId="7" borderId="0" xfId="0" applyFont="1" applyFill="1" applyBorder="1" applyAlignment="1"/>
    <xf numFmtId="0" fontId="17" fillId="4" borderId="0" xfId="0" applyFont="1" applyFill="1"/>
    <xf numFmtId="0" fontId="12" fillId="0" borderId="0" xfId="3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2" fillId="4" borderId="0" xfId="3" applyFont="1" applyFill="1" applyBorder="1" applyAlignment="1">
      <alignment horizontal="center"/>
    </xf>
    <xf numFmtId="0" fontId="12" fillId="4" borderId="0" xfId="0" applyFont="1" applyFill="1" applyBorder="1" applyAlignment="1">
      <alignment horizontal="right"/>
    </xf>
    <xf numFmtId="0" fontId="12" fillId="4" borderId="0" xfId="0" applyNumberFormat="1" applyFont="1" applyFill="1" applyBorder="1" applyAlignment="1" applyProtection="1">
      <protection locked="0"/>
    </xf>
    <xf numFmtId="0" fontId="17" fillId="4" borderId="0" xfId="0" applyFont="1" applyFill="1" applyBorder="1"/>
    <xf numFmtId="0" fontId="12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17" fillId="4" borderId="0" xfId="0" applyFont="1" applyFill="1" applyBorder="1" applyAlignment="1"/>
    <xf numFmtId="0" fontId="3" fillId="4" borderId="0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 vertical="center"/>
    </xf>
    <xf numFmtId="167" fontId="12" fillId="7" borderId="6" xfId="2" applyNumberFormat="1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2" fillId="7" borderId="10" xfId="3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12" fillId="4" borderId="0" xfId="3" applyFont="1" applyFill="1" applyBorder="1" applyAlignment="1">
      <alignment vertical="center"/>
    </xf>
    <xf numFmtId="0" fontId="3" fillId="4" borderId="0" xfId="3" applyFont="1" applyFill="1" applyBorder="1" applyAlignment="1"/>
    <xf numFmtId="0" fontId="17" fillId="4" borderId="2" xfId="0" applyFont="1" applyFill="1" applyBorder="1"/>
    <xf numFmtId="0" fontId="12" fillId="4" borderId="1" xfId="0" applyFont="1" applyFill="1" applyBorder="1" applyAlignment="1"/>
    <xf numFmtId="3" fontId="3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vertical="top"/>
    </xf>
    <xf numFmtId="0" fontId="17" fillId="4" borderId="2" xfId="0" applyFont="1" applyFill="1" applyBorder="1" applyAlignment="1"/>
    <xf numFmtId="0" fontId="17" fillId="4" borderId="0" xfId="0" applyFont="1" applyFill="1" applyAlignment="1"/>
    <xf numFmtId="0" fontId="12" fillId="4" borderId="1" xfId="0" applyFont="1" applyFill="1" applyBorder="1" applyAlignment="1">
      <alignment horizontal="left" vertical="top"/>
    </xf>
    <xf numFmtId="3" fontId="12" fillId="4" borderId="0" xfId="0" applyNumberFormat="1" applyFont="1" applyFill="1" applyBorder="1" applyAlignment="1">
      <alignment vertical="top"/>
    </xf>
    <xf numFmtId="0" fontId="17" fillId="4" borderId="2" xfId="0" applyFont="1" applyFill="1" applyBorder="1" applyAlignment="1">
      <alignment vertical="top"/>
    </xf>
    <xf numFmtId="0" fontId="3" fillId="4" borderId="1" xfId="0" applyFont="1" applyFill="1" applyBorder="1" applyAlignment="1">
      <alignment horizontal="left" vertical="top"/>
    </xf>
    <xf numFmtId="3" fontId="3" fillId="4" borderId="0" xfId="2" applyNumberFormat="1" applyFont="1" applyFill="1" applyBorder="1" applyAlignment="1" applyProtection="1">
      <alignment vertical="top"/>
      <protection locked="0"/>
    </xf>
    <xf numFmtId="0" fontId="12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/>
    </xf>
    <xf numFmtId="3" fontId="20" fillId="4" borderId="0" xfId="0" applyNumberFormat="1" applyFont="1" applyFill="1" applyBorder="1" applyAlignment="1">
      <alignment vertical="top"/>
    </xf>
    <xf numFmtId="3" fontId="3" fillId="4" borderId="0" xfId="0" applyNumberFormat="1" applyFont="1" applyFill="1" applyBorder="1" applyAlignment="1" applyProtection="1">
      <alignment vertical="top"/>
      <protection locked="0"/>
    </xf>
    <xf numFmtId="0" fontId="21" fillId="4" borderId="0" xfId="0" applyFont="1" applyFill="1" applyBorder="1" applyAlignment="1">
      <alignment vertical="top"/>
    </xf>
    <xf numFmtId="0" fontId="21" fillId="4" borderId="1" xfId="0" applyFont="1" applyFill="1" applyBorder="1" applyAlignment="1">
      <alignment horizontal="left" vertical="top"/>
    </xf>
    <xf numFmtId="3" fontId="21" fillId="4" borderId="0" xfId="0" applyNumberFormat="1" applyFont="1" applyFill="1" applyBorder="1" applyAlignment="1">
      <alignment vertical="top"/>
    </xf>
    <xf numFmtId="0" fontId="22" fillId="4" borderId="0" xfId="0" applyFont="1" applyFill="1" applyBorder="1" applyAlignment="1">
      <alignment vertical="top"/>
    </xf>
    <xf numFmtId="3" fontId="12" fillId="4" borderId="0" xfId="2" applyNumberFormat="1" applyFont="1" applyFill="1" applyBorder="1" applyAlignment="1">
      <alignment vertical="top"/>
    </xf>
    <xf numFmtId="0" fontId="17" fillId="4" borderId="1" xfId="0" applyFont="1" applyFill="1" applyBorder="1"/>
    <xf numFmtId="3" fontId="21" fillId="4" borderId="0" xfId="2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0" fontId="21" fillId="4" borderId="0" xfId="0" applyFont="1" applyFill="1" applyBorder="1" applyAlignment="1">
      <alignment vertical="top" wrapText="1"/>
    </xf>
    <xf numFmtId="0" fontId="17" fillId="4" borderId="3" xfId="0" applyFont="1" applyFill="1" applyBorder="1"/>
    <xf numFmtId="0" fontId="17" fillId="4" borderId="4" xfId="0" applyFont="1" applyFill="1" applyBorder="1"/>
    <xf numFmtId="0" fontId="17" fillId="4" borderId="4" xfId="0" applyFont="1" applyFill="1" applyBorder="1" applyAlignment="1"/>
    <xf numFmtId="0" fontId="17" fillId="4" borderId="5" xfId="0" applyFont="1" applyFill="1" applyBorder="1"/>
    <xf numFmtId="0" fontId="3" fillId="4" borderId="4" xfId="0" applyFont="1" applyFill="1" applyBorder="1" applyAlignment="1">
      <alignment vertical="top"/>
    </xf>
    <xf numFmtId="0" fontId="3" fillId="4" borderId="4" xfId="0" applyFont="1" applyFill="1" applyBorder="1"/>
    <xf numFmtId="165" fontId="3" fillId="4" borderId="4" xfId="2" applyFont="1" applyFill="1" applyBorder="1"/>
    <xf numFmtId="0" fontId="3" fillId="4" borderId="4" xfId="0" applyFont="1" applyFill="1" applyBorder="1" applyAlignment="1">
      <alignment vertical="center"/>
    </xf>
    <xf numFmtId="0" fontId="3" fillId="4" borderId="4" xfId="0" applyFont="1" applyFill="1" applyBorder="1" applyAlignment="1"/>
    <xf numFmtId="0" fontId="3" fillId="4" borderId="0" xfId="0" applyFont="1" applyFill="1" applyBorder="1"/>
    <xf numFmtId="165" fontId="3" fillId="4" borderId="0" xfId="2" applyFont="1" applyFill="1" applyBorder="1"/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/>
    <xf numFmtId="0" fontId="12" fillId="4" borderId="0" xfId="0" applyFont="1" applyFill="1" applyBorder="1" applyAlignment="1">
      <alignment horizontal="right" vertical="top"/>
    </xf>
    <xf numFmtId="0" fontId="12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5" fontId="3" fillId="4" borderId="0" xfId="2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17" fillId="7" borderId="0" xfId="0" applyFont="1" applyFill="1" applyBorder="1"/>
    <xf numFmtId="0" fontId="17" fillId="7" borderId="0" xfId="0" applyFont="1" applyFill="1" applyBorder="1" applyAlignment="1">
      <alignment vertical="top"/>
    </xf>
    <xf numFmtId="0" fontId="17" fillId="7" borderId="0" xfId="0" applyFont="1" applyFill="1" applyBorder="1" applyAlignment="1">
      <alignment horizontal="right" vertical="top"/>
    </xf>
    <xf numFmtId="0" fontId="12" fillId="7" borderId="0" xfId="0" applyFont="1" applyFill="1" applyBorder="1" applyAlignment="1"/>
    <xf numFmtId="0" fontId="17" fillId="4" borderId="0" xfId="0" applyFont="1" applyFill="1" applyAlignment="1">
      <alignment vertical="top"/>
    </xf>
    <xf numFmtId="0" fontId="12" fillId="7" borderId="0" xfId="1" applyNumberFormat="1" applyFont="1" applyFill="1" applyBorder="1" applyAlignment="1">
      <alignment vertical="center"/>
    </xf>
    <xf numFmtId="0" fontId="12" fillId="4" borderId="0" xfId="1" applyNumberFormat="1" applyFont="1" applyFill="1" applyBorder="1" applyAlignment="1">
      <alignment horizontal="centerContinuous" vertical="center"/>
    </xf>
    <xf numFmtId="0" fontId="12" fillId="4" borderId="0" xfId="1" applyNumberFormat="1" applyFont="1" applyFill="1" applyBorder="1" applyAlignment="1">
      <alignment vertical="center"/>
    </xf>
    <xf numFmtId="0" fontId="12" fillId="4" borderId="0" xfId="1" applyNumberFormat="1" applyFont="1" applyFill="1" applyBorder="1" applyAlignment="1">
      <alignment horizontal="right" vertical="top"/>
    </xf>
    <xf numFmtId="0" fontId="3" fillId="7" borderId="8" xfId="0" applyFont="1" applyFill="1" applyBorder="1"/>
    <xf numFmtId="0" fontId="19" fillId="4" borderId="0" xfId="0" applyFont="1" applyFill="1" applyAlignment="1">
      <alignment vertical="top"/>
    </xf>
    <xf numFmtId="0" fontId="19" fillId="4" borderId="0" xfId="0" applyFont="1" applyFill="1" applyBorder="1"/>
    <xf numFmtId="167" fontId="12" fillId="7" borderId="0" xfId="2" applyNumberFormat="1" applyFont="1" applyFill="1" applyBorder="1" applyAlignment="1">
      <alignment horizontal="center"/>
    </xf>
    <xf numFmtId="0" fontId="3" fillId="7" borderId="2" xfId="0" applyFont="1" applyFill="1" applyBorder="1"/>
    <xf numFmtId="168" fontId="3" fillId="4" borderId="0" xfId="2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right" vertical="top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left" vertical="top" wrapText="1"/>
    </xf>
    <xf numFmtId="3" fontId="3" fillId="4" borderId="0" xfId="2" applyNumberFormat="1" applyFont="1" applyFill="1" applyBorder="1" applyAlignment="1">
      <alignment vertical="top"/>
    </xf>
    <xf numFmtId="3" fontId="12" fillId="4" borderId="0" xfId="0" applyNumberFormat="1" applyFont="1" applyFill="1" applyBorder="1" applyAlignment="1" applyProtection="1">
      <alignment vertical="top"/>
    </xf>
    <xf numFmtId="0" fontId="18" fillId="4" borderId="0" xfId="0" applyFont="1" applyFill="1" applyBorder="1" applyAlignment="1">
      <alignment horizontal="right" vertical="top"/>
    </xf>
    <xf numFmtId="0" fontId="12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12" fillId="4" borderId="0" xfId="0" applyFont="1" applyFill="1" applyBorder="1" applyAlignment="1">
      <alignment horizontal="left" vertical="top"/>
    </xf>
    <xf numFmtId="3" fontId="20" fillId="4" borderId="0" xfId="2" applyNumberFormat="1" applyFont="1" applyFill="1" applyBorder="1" applyAlignment="1">
      <alignment vertical="top"/>
    </xf>
    <xf numFmtId="0" fontId="3" fillId="4" borderId="0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vertical="top"/>
    </xf>
    <xf numFmtId="0" fontId="17" fillId="4" borderId="4" xfId="0" applyFont="1" applyFill="1" applyBorder="1" applyAlignment="1">
      <alignment horizontal="right" vertical="top"/>
    </xf>
    <xf numFmtId="0" fontId="17" fillId="7" borderId="0" xfId="0" applyFont="1" applyFill="1" applyBorder="1" applyAlignment="1"/>
    <xf numFmtId="0" fontId="12" fillId="7" borderId="0" xfId="3" applyFont="1" applyFill="1" applyBorder="1" applyAlignment="1"/>
    <xf numFmtId="0" fontId="12" fillId="4" borderId="0" xfId="3" applyFont="1" applyFill="1" applyBorder="1" applyAlignment="1"/>
    <xf numFmtId="0" fontId="17" fillId="4" borderId="0" xfId="0" applyFont="1" applyFill="1" applyAlignment="1">
      <alignment wrapText="1"/>
    </xf>
    <xf numFmtId="0" fontId="17" fillId="4" borderId="0" xfId="0" applyFont="1" applyFill="1" applyBorder="1" applyAlignment="1">
      <alignment wrapText="1"/>
    </xf>
    <xf numFmtId="0" fontId="17" fillId="4" borderId="1" xfId="0" applyFont="1" applyFill="1" applyBorder="1" applyAlignment="1">
      <alignment vertical="top"/>
    </xf>
    <xf numFmtId="0" fontId="12" fillId="4" borderId="0" xfId="3" applyFont="1" applyFill="1" applyBorder="1" applyAlignment="1">
      <alignment vertical="top"/>
    </xf>
    <xf numFmtId="0" fontId="23" fillId="4" borderId="0" xfId="3" applyFont="1" applyFill="1" applyBorder="1" applyAlignment="1">
      <alignment horizontal="center"/>
    </xf>
    <xf numFmtId="3" fontId="12" fillId="4" borderId="0" xfId="0" applyNumberFormat="1" applyFont="1" applyFill="1" applyBorder="1" applyAlignment="1" applyProtection="1">
      <alignment horizontal="right" vertical="top"/>
    </xf>
    <xf numFmtId="3" fontId="3" fillId="4" borderId="0" xfId="0" applyNumberFormat="1" applyFont="1" applyFill="1" applyBorder="1" applyAlignment="1" applyProtection="1">
      <alignment horizontal="right" vertical="top"/>
    </xf>
    <xf numFmtId="3" fontId="3" fillId="4" borderId="0" xfId="2" applyNumberFormat="1" applyFont="1" applyFill="1" applyBorder="1" applyAlignment="1" applyProtection="1">
      <alignment horizontal="right" vertical="top" wrapText="1"/>
    </xf>
    <xf numFmtId="0" fontId="23" fillId="4" borderId="0" xfId="3" applyFont="1" applyFill="1" applyBorder="1" applyAlignment="1" applyProtection="1">
      <alignment horizontal="center"/>
    </xf>
    <xf numFmtId="0" fontId="3" fillId="4" borderId="3" xfId="0" applyFont="1" applyFill="1" applyBorder="1" applyAlignment="1">
      <alignment horizontal="left" vertical="top"/>
    </xf>
    <xf numFmtId="3" fontId="3" fillId="4" borderId="4" xfId="2" applyNumberFormat="1" applyFont="1" applyFill="1" applyBorder="1" applyAlignment="1" applyProtection="1">
      <alignment horizontal="right" vertical="top" wrapText="1"/>
    </xf>
    <xf numFmtId="0" fontId="17" fillId="4" borderId="6" xfId="0" applyFont="1" applyFill="1" applyBorder="1"/>
    <xf numFmtId="0" fontId="3" fillId="4" borderId="4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 applyProtection="1">
      <protection locked="0"/>
    </xf>
    <xf numFmtId="165" fontId="3" fillId="4" borderId="0" xfId="2" applyFont="1" applyFill="1" applyBorder="1" applyProtection="1"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wrapText="1"/>
      <protection locked="0"/>
    </xf>
    <xf numFmtId="0" fontId="12" fillId="4" borderId="0" xfId="0" applyFont="1" applyFill="1" applyBorder="1" applyAlignment="1"/>
    <xf numFmtId="0" fontId="24" fillId="7" borderId="11" xfId="3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7" xfId="3" applyFont="1" applyFill="1" applyBorder="1" applyAlignment="1">
      <alignment horizontal="center" vertical="center" wrapText="1"/>
    </xf>
    <xf numFmtId="0" fontId="12" fillId="7" borderId="8" xfId="3" applyFont="1" applyFill="1" applyBorder="1" applyAlignment="1">
      <alignment horizontal="center" vertical="center" wrapText="1"/>
    </xf>
    <xf numFmtId="0" fontId="24" fillId="4" borderId="0" xfId="0" applyFont="1" applyFill="1" applyBorder="1"/>
    <xf numFmtId="0" fontId="24" fillId="7" borderId="3" xfId="3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12" fillId="7" borderId="5" xfId="3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top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5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5" fillId="4" borderId="2" xfId="0" applyFont="1" applyFill="1" applyBorder="1" applyAlignment="1">
      <alignment vertical="top"/>
    </xf>
    <xf numFmtId="0" fontId="26" fillId="4" borderId="0" xfId="0" applyFont="1" applyFill="1"/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4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>
      <protection locked="0"/>
    </xf>
    <xf numFmtId="0" fontId="17" fillId="7" borderId="0" xfId="0" applyFont="1" applyFill="1" applyBorder="1" applyAlignment="1" applyProtection="1"/>
    <xf numFmtId="0" fontId="12" fillId="7" borderId="0" xfId="3" applyFont="1" applyFill="1" applyBorder="1" applyAlignment="1" applyProtection="1"/>
    <xf numFmtId="0" fontId="17" fillId="4" borderId="0" xfId="0" applyFont="1" applyFill="1" applyBorder="1" applyProtection="1"/>
    <xf numFmtId="0" fontId="12" fillId="7" borderId="0" xfId="1" applyNumberFormat="1" applyFont="1" applyFill="1" applyBorder="1" applyAlignment="1" applyProtection="1">
      <alignment horizontal="centerContinuous" vertical="center"/>
    </xf>
    <xf numFmtId="0" fontId="12" fillId="7" borderId="0" xfId="0" applyFont="1" applyFill="1" applyBorder="1" applyAlignment="1" applyProtection="1">
      <alignment horizontal="centerContinuous"/>
    </xf>
    <xf numFmtId="0" fontId="12" fillId="4" borderId="0" xfId="1" applyNumberFormat="1" applyFont="1" applyFill="1" applyBorder="1" applyAlignment="1" applyProtection="1">
      <alignment horizontal="centerContinuous" vertical="center"/>
    </xf>
    <xf numFmtId="0" fontId="12" fillId="4" borderId="0" xfId="0" applyFont="1" applyFill="1" applyBorder="1" applyAlignment="1" applyProtection="1"/>
    <xf numFmtId="166" fontId="3" fillId="4" borderId="0" xfId="1" applyFont="1" applyFill="1" applyBorder="1" applyProtection="1"/>
    <xf numFmtId="0" fontId="12" fillId="7" borderId="9" xfId="3" applyFont="1" applyFill="1" applyBorder="1" applyAlignment="1" applyProtection="1">
      <alignment horizontal="center" vertical="center" wrapText="1"/>
    </xf>
    <xf numFmtId="0" fontId="12" fillId="7" borderId="6" xfId="3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10" xfId="3" applyFont="1" applyFill="1" applyBorder="1" applyAlignment="1" applyProtection="1">
      <alignment horizontal="center" vertical="center" wrapText="1"/>
    </xf>
    <xf numFmtId="0" fontId="12" fillId="4" borderId="1" xfId="1" applyNumberFormat="1" applyFont="1" applyFill="1" applyBorder="1" applyAlignment="1" applyProtection="1">
      <alignment horizontal="centerContinuous" vertical="center"/>
    </xf>
    <xf numFmtId="0" fontId="12" fillId="4" borderId="1" xfId="1" applyNumberFormat="1" applyFont="1" applyFill="1" applyBorder="1" applyAlignment="1" applyProtection="1">
      <alignment vertical="center"/>
    </xf>
    <xf numFmtId="0" fontId="12" fillId="4" borderId="0" xfId="1" applyNumberFormat="1" applyFont="1" applyFill="1" applyBorder="1" applyAlignment="1" applyProtection="1">
      <alignment vertical="top"/>
    </xf>
    <xf numFmtId="0" fontId="12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12" fillId="4" borderId="0" xfId="0" applyFont="1" applyFill="1" applyBorder="1" applyAlignment="1" applyProtection="1">
      <alignment vertical="top"/>
    </xf>
    <xf numFmtId="0" fontId="12" fillId="4" borderId="2" xfId="0" applyFont="1" applyFill="1" applyBorder="1" applyAlignment="1" applyProtection="1">
      <alignment vertical="top"/>
    </xf>
    <xf numFmtId="3" fontId="12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23" fillId="4" borderId="0" xfId="0" applyFont="1" applyFill="1" applyBorder="1" applyAlignment="1" applyProtection="1">
      <alignment vertical="top"/>
    </xf>
    <xf numFmtId="3" fontId="3" fillId="4" borderId="0" xfId="0" applyNumberFormat="1" applyFont="1" applyFill="1" applyBorder="1" applyAlignment="1" applyProtection="1">
      <alignment horizontal="center" vertical="top"/>
      <protection locked="0"/>
    </xf>
    <xf numFmtId="3" fontId="3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3" fillId="4" borderId="0" xfId="0" applyFont="1" applyFill="1" applyBorder="1" applyAlignment="1" applyProtection="1">
      <alignment vertical="top"/>
    </xf>
    <xf numFmtId="0" fontId="12" fillId="4" borderId="0" xfId="0" applyFont="1" applyFill="1" applyBorder="1" applyAlignment="1" applyProtection="1">
      <alignment horizontal="center" vertical="top"/>
      <protection locked="0"/>
    </xf>
    <xf numFmtId="0" fontId="12" fillId="4" borderId="0" xfId="0" applyFont="1" applyFill="1" applyBorder="1" applyAlignment="1" applyProtection="1">
      <alignment horizontal="right" vertical="top"/>
      <protection locked="0"/>
    </xf>
    <xf numFmtId="0" fontId="17" fillId="4" borderId="0" xfId="0" applyFont="1" applyFill="1" applyBorder="1" applyAlignment="1" applyProtection="1">
      <alignment vertical="top"/>
    </xf>
    <xf numFmtId="0" fontId="3" fillId="4" borderId="0" xfId="0" applyNumberFormat="1" applyFont="1" applyFill="1" applyBorder="1" applyAlignment="1" applyProtection="1">
      <alignment horizontal="right" vertical="top"/>
      <protection locked="0"/>
    </xf>
    <xf numFmtId="0" fontId="12" fillId="4" borderId="0" xfId="0" applyFont="1" applyFill="1" applyBorder="1" applyAlignment="1" applyProtection="1">
      <alignment horizontal="center" vertical="top"/>
    </xf>
    <xf numFmtId="0" fontId="12" fillId="4" borderId="0" xfId="0" applyFont="1" applyFill="1" applyBorder="1" applyAlignment="1" applyProtection="1">
      <alignment horizontal="right" vertical="top"/>
    </xf>
    <xf numFmtId="0" fontId="25" fillId="4" borderId="1" xfId="0" applyFont="1" applyFill="1" applyBorder="1" applyAlignment="1" applyProtection="1"/>
    <xf numFmtId="0" fontId="21" fillId="4" borderId="0" xfId="0" applyFont="1" applyFill="1" applyBorder="1" applyAlignment="1" applyProtection="1">
      <alignment vertical="top"/>
    </xf>
    <xf numFmtId="3" fontId="21" fillId="4" borderId="0" xfId="0" applyNumberFormat="1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right" vertical="top"/>
    </xf>
    <xf numFmtId="0" fontId="25" fillId="4" borderId="2" xfId="0" applyFont="1" applyFill="1" applyBorder="1" applyAlignment="1" applyProtection="1">
      <alignment vertical="top"/>
    </xf>
    <xf numFmtId="0" fontId="12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center" vertical="top"/>
    </xf>
    <xf numFmtId="3" fontId="12" fillId="4" borderId="0" xfId="0" applyNumberFormat="1" applyFont="1" applyFill="1" applyBorder="1" applyAlignment="1" applyProtection="1">
      <alignment horizontal="right" vertical="top"/>
      <protection locked="0"/>
    </xf>
    <xf numFmtId="0" fontId="25" fillId="4" borderId="3" xfId="0" applyFont="1" applyFill="1" applyBorder="1" applyAlignment="1" applyProtection="1"/>
    <xf numFmtId="0" fontId="21" fillId="4" borderId="4" xfId="0" applyFont="1" applyFill="1" applyBorder="1" applyAlignment="1" applyProtection="1">
      <alignment vertical="top"/>
    </xf>
    <xf numFmtId="3" fontId="21" fillId="4" borderId="4" xfId="0" applyNumberFormat="1" applyFont="1" applyFill="1" applyBorder="1" applyAlignment="1" applyProtection="1">
      <alignment horizontal="center" vertical="top"/>
    </xf>
    <xf numFmtId="3" fontId="21" fillId="4" borderId="4" xfId="0" applyNumberFormat="1" applyFont="1" applyFill="1" applyBorder="1" applyAlignment="1" applyProtection="1">
      <alignment horizontal="right" vertical="top"/>
    </xf>
    <xf numFmtId="0" fontId="25" fillId="4" borderId="5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/>
    <xf numFmtId="3" fontId="12" fillId="4" borderId="0" xfId="0" applyNumberFormat="1" applyFont="1" applyFill="1" applyBorder="1" applyAlignment="1" applyProtection="1">
      <alignment horizontal="center" vertical="center"/>
    </xf>
    <xf numFmtId="3" fontId="12" fillId="4" borderId="0" xfId="0" applyNumberFormat="1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/>
    <xf numFmtId="0" fontId="17" fillId="4" borderId="0" xfId="0" applyFont="1" applyFill="1" applyProtection="1"/>
    <xf numFmtId="0" fontId="3" fillId="4" borderId="0" xfId="0" applyFont="1" applyFill="1" applyBorder="1" applyProtection="1"/>
    <xf numFmtId="165" fontId="3" fillId="4" borderId="0" xfId="2" applyFont="1" applyFill="1" applyBorder="1" applyProtection="1"/>
    <xf numFmtId="0" fontId="3" fillId="4" borderId="0" xfId="0" applyFont="1" applyFill="1" applyBorder="1" applyAlignment="1" applyProtection="1">
      <alignment vertical="center"/>
    </xf>
    <xf numFmtId="0" fontId="26" fillId="4" borderId="0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65" fontId="3" fillId="4" borderId="0" xfId="2" applyFont="1" applyFill="1" applyBorder="1" applyAlignment="1" applyProtection="1">
      <alignment vertical="top"/>
    </xf>
    <xf numFmtId="0" fontId="3" fillId="7" borderId="0" xfId="0" applyFont="1" applyFill="1"/>
    <xf numFmtId="167" fontId="12" fillId="7" borderId="9" xfId="2" applyNumberFormat="1" applyFont="1" applyFill="1" applyBorder="1" applyAlignment="1">
      <alignment horizontal="center" vertical="center" wrapText="1"/>
    </xf>
    <xf numFmtId="167" fontId="12" fillId="7" borderId="6" xfId="2" applyNumberFormat="1" applyFont="1" applyFill="1" applyBorder="1" applyAlignment="1">
      <alignment horizontal="center" vertical="center" wrapText="1"/>
    </xf>
    <xf numFmtId="167" fontId="12" fillId="7" borderId="10" xfId="2" applyNumberFormat="1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Continuous" vertical="center"/>
    </xf>
    <xf numFmtId="0" fontId="12" fillId="4" borderId="2" xfId="1" applyNumberFormat="1" applyFont="1" applyFill="1" applyBorder="1" applyAlignment="1">
      <alignment horizontal="centerContinuous" vertical="center"/>
    </xf>
    <xf numFmtId="0" fontId="27" fillId="4" borderId="0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3" fontId="26" fillId="4" borderId="0" xfId="0" applyNumberFormat="1" applyFont="1" applyFill="1" applyAlignment="1">
      <alignment horizontal="center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12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12" fillId="4" borderId="6" xfId="0" applyFont="1" applyFill="1" applyBorder="1" applyAlignment="1">
      <alignment vertical="top" wrapText="1"/>
    </xf>
    <xf numFmtId="0" fontId="3" fillId="4" borderId="0" xfId="0" applyFont="1" applyFill="1"/>
    <xf numFmtId="0" fontId="3" fillId="4" borderId="0" xfId="0" applyFont="1" applyFill="1" applyAlignment="1">
      <alignment wrapText="1"/>
    </xf>
    <xf numFmtId="165" fontId="3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centerContinuous"/>
    </xf>
    <xf numFmtId="0" fontId="3" fillId="4" borderId="0" xfId="0" applyNumberFormat="1" applyFont="1" applyFill="1" applyBorder="1" applyAlignment="1" applyProtection="1">
      <protection locked="0"/>
    </xf>
    <xf numFmtId="0" fontId="12" fillId="4" borderId="0" xfId="3" applyFont="1" applyFill="1" applyBorder="1" applyAlignment="1">
      <alignment horizontal="center" vertical="top"/>
    </xf>
    <xf numFmtId="0" fontId="3" fillId="4" borderId="0" xfId="3" applyFont="1" applyFill="1" applyBorder="1" applyAlignment="1">
      <alignment horizontal="centerContinuous" vertical="center"/>
    </xf>
    <xf numFmtId="0" fontId="3" fillId="4" borderId="0" xfId="3" applyFont="1" applyFill="1" applyBorder="1" applyAlignment="1">
      <alignment horizontal="center" vertical="top"/>
    </xf>
    <xf numFmtId="0" fontId="19" fillId="7" borderId="9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7" borderId="10" xfId="0" applyFont="1" applyFill="1" applyBorder="1"/>
    <xf numFmtId="0" fontId="3" fillId="4" borderId="0" xfId="3" applyFont="1" applyFill="1" applyBorder="1" applyAlignment="1">
      <alignment vertical="top"/>
    </xf>
    <xf numFmtId="3" fontId="3" fillId="4" borderId="0" xfId="3" applyNumberFormat="1" applyFont="1" applyFill="1" applyBorder="1" applyAlignment="1">
      <alignment vertical="top"/>
    </xf>
    <xf numFmtId="3" fontId="12" fillId="4" borderId="0" xfId="3" applyNumberFormat="1" applyFont="1" applyFill="1" applyBorder="1" applyAlignment="1">
      <alignment vertical="top"/>
    </xf>
    <xf numFmtId="3" fontId="3" fillId="4" borderId="0" xfId="3" applyNumberFormat="1" applyFont="1" applyFill="1" applyBorder="1" applyAlignment="1" applyProtection="1">
      <alignment vertical="top"/>
      <protection locked="0"/>
    </xf>
    <xf numFmtId="0" fontId="3" fillId="4" borderId="0" xfId="3" applyFont="1" applyFill="1" applyBorder="1" applyAlignment="1">
      <alignment horizontal="left" vertical="top"/>
    </xf>
    <xf numFmtId="0" fontId="12" fillId="4" borderId="0" xfId="3" applyFont="1" applyFill="1" applyBorder="1" applyAlignment="1">
      <alignment horizontal="left" vertical="top"/>
    </xf>
    <xf numFmtId="3" fontId="12" fillId="4" borderId="0" xfId="3" applyNumberFormat="1" applyFont="1" applyFill="1" applyBorder="1" applyAlignment="1">
      <alignment horizontal="right" vertical="top" wrapText="1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165" fontId="17" fillId="4" borderId="0" xfId="2" applyFont="1" applyFill="1" applyAlignment="1">
      <alignment horizontal="right" wrapText="1"/>
    </xf>
    <xf numFmtId="0" fontId="17" fillId="4" borderId="3" xfId="0" applyFont="1" applyFill="1" applyBorder="1" applyAlignment="1">
      <alignment vertical="top"/>
    </xf>
    <xf numFmtId="0" fontId="12" fillId="4" borderId="4" xfId="3" applyFont="1" applyFill="1" applyBorder="1" applyAlignment="1">
      <alignment vertical="top"/>
    </xf>
    <xf numFmtId="3" fontId="3" fillId="4" borderId="4" xfId="3" applyNumberFormat="1" applyFont="1" applyFill="1" applyBorder="1" applyAlignment="1">
      <alignment vertical="top"/>
    </xf>
    <xf numFmtId="165" fontId="17" fillId="4" borderId="4" xfId="2" applyFont="1" applyFill="1" applyBorder="1"/>
    <xf numFmtId="0" fontId="26" fillId="4" borderId="0" xfId="0" applyFont="1" applyFill="1" applyAlignment="1">
      <alignment horizontal="center"/>
    </xf>
    <xf numFmtId="165" fontId="3" fillId="4" borderId="4" xfId="2" applyFont="1" applyFill="1" applyBorder="1" applyAlignment="1" applyProtection="1">
      <protection locked="0"/>
    </xf>
    <xf numFmtId="165" fontId="3" fillId="4" borderId="0" xfId="2" applyFont="1" applyFill="1" applyBorder="1" applyAlignment="1" applyProtection="1">
      <protection locked="0"/>
    </xf>
    <xf numFmtId="0" fontId="17" fillId="0" borderId="0" xfId="0" applyFont="1"/>
    <xf numFmtId="0" fontId="17" fillId="4" borderId="11" xfId="0" applyFont="1" applyFill="1" applyBorder="1"/>
    <xf numFmtId="0" fontId="17" fillId="0" borderId="7" xfId="0" applyFont="1" applyBorder="1"/>
    <xf numFmtId="0" fontId="17" fillId="0" borderId="8" xfId="0" applyFont="1" applyBorder="1"/>
    <xf numFmtId="0" fontId="17" fillId="0" borderId="0" xfId="0" applyFont="1" applyBorder="1"/>
    <xf numFmtId="0" fontId="17" fillId="0" borderId="2" xfId="0" applyFont="1" applyBorder="1"/>
    <xf numFmtId="0" fontId="17" fillId="0" borderId="4" xfId="0" applyFont="1" applyBorder="1"/>
    <xf numFmtId="0" fontId="17" fillId="0" borderId="5" xfId="0" applyFont="1" applyBorder="1"/>
    <xf numFmtId="0" fontId="28" fillId="0" borderId="4" xfId="0" applyFont="1" applyBorder="1"/>
    <xf numFmtId="0" fontId="1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0" fontId="12" fillId="4" borderId="0" xfId="0" applyFont="1" applyFill="1" applyBorder="1" applyAlignment="1">
      <alignment horizontal="left" vertical="center"/>
    </xf>
    <xf numFmtId="0" fontId="12" fillId="4" borderId="4" xfId="0" applyFont="1" applyFill="1" applyBorder="1" applyAlignment="1"/>
    <xf numFmtId="0" fontId="12" fillId="4" borderId="4" xfId="0" applyNumberFormat="1" applyFont="1" applyFill="1" applyBorder="1" applyAlignment="1" applyProtection="1">
      <protection locked="0"/>
    </xf>
    <xf numFmtId="0" fontId="31" fillId="4" borderId="0" xfId="0" applyFont="1" applyFill="1" applyBorder="1" applyAlignment="1">
      <alignment horizontal="right"/>
    </xf>
    <xf numFmtId="0" fontId="18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32" fillId="4" borderId="0" xfId="0" applyFont="1" applyFill="1" applyBorder="1"/>
    <xf numFmtId="0" fontId="18" fillId="4" borderId="0" xfId="0" applyFont="1" applyFill="1" applyBorder="1"/>
    <xf numFmtId="49" fontId="12" fillId="7" borderId="16" xfId="0" applyNumberFormat="1" applyFont="1" applyFill="1" applyBorder="1" applyAlignment="1">
      <alignment horizontal="left" vertical="center"/>
    </xf>
    <xf numFmtId="49" fontId="12" fillId="7" borderId="16" xfId="0" applyNumberFormat="1" applyFont="1" applyFill="1" applyBorder="1" applyAlignment="1">
      <alignment horizontal="center" vertical="center"/>
    </xf>
    <xf numFmtId="49" fontId="12" fillId="4" borderId="17" xfId="0" applyNumberFormat="1" applyFont="1" applyFill="1" applyBorder="1" applyAlignment="1">
      <alignment horizontal="left"/>
    </xf>
    <xf numFmtId="169" fontId="30" fillId="4" borderId="17" xfId="0" applyNumberFormat="1" applyFont="1" applyFill="1" applyBorder="1"/>
    <xf numFmtId="49" fontId="12" fillId="4" borderId="18" xfId="0" applyNumberFormat="1" applyFont="1" applyFill="1" applyBorder="1" applyAlignment="1">
      <alignment horizontal="left"/>
    </xf>
    <xf numFmtId="169" fontId="30" fillId="4" borderId="18" xfId="0" applyNumberFormat="1" applyFont="1" applyFill="1" applyBorder="1"/>
    <xf numFmtId="169" fontId="30" fillId="4" borderId="19" xfId="0" applyNumberFormat="1" applyFont="1" applyFill="1" applyBorder="1"/>
    <xf numFmtId="0" fontId="28" fillId="4" borderId="0" xfId="0" applyFont="1" applyFill="1" applyBorder="1"/>
    <xf numFmtId="169" fontId="17" fillId="4" borderId="18" xfId="0" applyNumberFormat="1" applyFont="1" applyFill="1" applyBorder="1"/>
    <xf numFmtId="169" fontId="17" fillId="4" borderId="19" xfId="0" applyNumberFormat="1" applyFont="1" applyFill="1" applyBorder="1"/>
    <xf numFmtId="49" fontId="12" fillId="4" borderId="0" xfId="0" applyNumberFormat="1" applyFont="1" applyFill="1" applyBorder="1" applyAlignment="1">
      <alignment horizontal="center" vertical="center"/>
    </xf>
    <xf numFmtId="0" fontId="18" fillId="4" borderId="0" xfId="0" applyFont="1" applyFill="1"/>
    <xf numFmtId="49" fontId="12" fillId="4" borderId="0" xfId="0" applyNumberFormat="1" applyFont="1" applyFill="1" applyBorder="1" applyAlignment="1">
      <alignment horizontal="left"/>
    </xf>
    <xf numFmtId="169" fontId="30" fillId="4" borderId="0" xfId="0" applyNumberFormat="1" applyFont="1" applyFill="1" applyBorder="1"/>
    <xf numFmtId="49" fontId="12" fillId="7" borderId="16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/>
    </xf>
    <xf numFmtId="169" fontId="30" fillId="4" borderId="2" xfId="0" applyNumberFormat="1" applyFont="1" applyFill="1" applyBorder="1"/>
    <xf numFmtId="49" fontId="12" fillId="4" borderId="3" xfId="0" applyNumberFormat="1" applyFont="1" applyFill="1" applyBorder="1" applyAlignment="1">
      <alignment horizontal="left"/>
    </xf>
    <xf numFmtId="169" fontId="30" fillId="4" borderId="4" xfId="0" applyNumberFormat="1" applyFont="1" applyFill="1" applyBorder="1"/>
    <xf numFmtId="169" fontId="30" fillId="4" borderId="5" xfId="0" applyNumberFormat="1" applyFont="1" applyFill="1" applyBorder="1"/>
    <xf numFmtId="169" fontId="12" fillId="7" borderId="9" xfId="0" applyNumberFormat="1" applyFont="1" applyFill="1" applyBorder="1"/>
    <xf numFmtId="169" fontId="12" fillId="7" borderId="6" xfId="0" applyNumberFormat="1" applyFont="1" applyFill="1" applyBorder="1"/>
    <xf numFmtId="169" fontId="12" fillId="7" borderId="10" xfId="0" applyNumberFormat="1" applyFont="1" applyFill="1" applyBorder="1"/>
    <xf numFmtId="169" fontId="12" fillId="4" borderId="0" xfId="0" applyNumberFormat="1" applyFont="1" applyFill="1" applyBorder="1"/>
    <xf numFmtId="169" fontId="17" fillId="4" borderId="17" xfId="0" applyNumberFormat="1" applyFont="1" applyFill="1" applyBorder="1"/>
    <xf numFmtId="0" fontId="17" fillId="7" borderId="16" xfId="0" applyFont="1" applyFill="1" applyBorder="1"/>
    <xf numFmtId="0" fontId="18" fillId="7" borderId="17" xfId="6" applyFont="1" applyFill="1" applyBorder="1" applyAlignment="1">
      <alignment horizontal="left" vertical="center" wrapText="1"/>
    </xf>
    <xf numFmtId="4" fontId="18" fillId="7" borderId="17" xfId="5" applyNumberFormat="1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wrapText="1"/>
    </xf>
    <xf numFmtId="0" fontId="17" fillId="0" borderId="17" xfId="0" applyFont="1" applyFill="1" applyBorder="1" applyAlignment="1">
      <alignment wrapText="1"/>
    </xf>
    <xf numFmtId="4" fontId="17" fillId="0" borderId="17" xfId="0" applyNumberFormat="1" applyFont="1" applyBorder="1" applyAlignment="1"/>
    <xf numFmtId="0" fontId="17" fillId="4" borderId="18" xfId="0" applyFont="1" applyFill="1" applyBorder="1"/>
    <xf numFmtId="0" fontId="17" fillId="4" borderId="19" xfId="0" applyFont="1" applyFill="1" applyBorder="1"/>
    <xf numFmtId="49" fontId="12" fillId="4" borderId="11" xfId="0" applyNumberFormat="1" applyFont="1" applyFill="1" applyBorder="1" applyAlignment="1">
      <alignment horizontal="left"/>
    </xf>
    <xf numFmtId="49" fontId="17" fillId="0" borderId="17" xfId="0" applyNumberFormat="1" applyFont="1" applyFill="1" applyBorder="1" applyAlignment="1">
      <alignment wrapText="1"/>
    </xf>
    <xf numFmtId="4" fontId="17" fillId="0" borderId="7" xfId="5" applyNumberFormat="1" applyFont="1" applyFill="1" applyBorder="1" applyAlignment="1">
      <alignment wrapText="1"/>
    </xf>
    <xf numFmtId="49" fontId="17" fillId="0" borderId="1" xfId="0" applyNumberFormat="1" applyFont="1" applyFill="1" applyBorder="1" applyAlignment="1">
      <alignment wrapText="1"/>
    </xf>
    <xf numFmtId="49" fontId="17" fillId="0" borderId="18" xfId="0" applyNumberFormat="1" applyFont="1" applyFill="1" applyBorder="1" applyAlignment="1">
      <alignment wrapText="1"/>
    </xf>
    <xf numFmtId="4" fontId="17" fillId="0" borderId="0" xfId="5" applyNumberFormat="1" applyFont="1" applyFill="1" applyBorder="1" applyAlignment="1">
      <alignment wrapText="1"/>
    </xf>
    <xf numFmtId="49" fontId="17" fillId="0" borderId="3" xfId="0" applyNumberFormat="1" applyFont="1" applyFill="1" applyBorder="1" applyAlignment="1">
      <alignment wrapText="1"/>
    </xf>
    <xf numFmtId="49" fontId="17" fillId="0" borderId="19" xfId="0" applyNumberFormat="1" applyFont="1" applyFill="1" applyBorder="1" applyAlignment="1">
      <alignment wrapText="1"/>
    </xf>
    <xf numFmtId="4" fontId="17" fillId="0" borderId="4" xfId="5" applyNumberFormat="1" applyFont="1" applyFill="1" applyBorder="1" applyAlignment="1">
      <alignment wrapText="1"/>
    </xf>
    <xf numFmtId="49" fontId="12" fillId="7" borderId="17" xfId="0" applyNumberFormat="1" applyFont="1" applyFill="1" applyBorder="1" applyAlignment="1">
      <alignment horizontal="center" vertical="center"/>
    </xf>
    <xf numFmtId="0" fontId="18" fillId="7" borderId="16" xfId="6" applyFont="1" applyFill="1" applyBorder="1" applyAlignment="1">
      <alignment horizontal="left" vertical="center" wrapText="1"/>
    </xf>
    <xf numFmtId="4" fontId="18" fillId="7" borderId="16" xfId="5" applyNumberFormat="1" applyFont="1" applyFill="1" applyBorder="1" applyAlignment="1">
      <alignment horizontal="center" vertical="center" wrapText="1"/>
    </xf>
    <xf numFmtId="169" fontId="30" fillId="4" borderId="8" xfId="0" applyNumberFormat="1" applyFont="1" applyFill="1" applyBorder="1"/>
    <xf numFmtId="0" fontId="30" fillId="4" borderId="0" xfId="0" applyFont="1" applyFill="1"/>
    <xf numFmtId="0" fontId="18" fillId="7" borderId="16" xfId="6" applyFont="1" applyFill="1" applyBorder="1" applyAlignment="1">
      <alignment horizontal="center" vertical="center" wrapText="1"/>
    </xf>
    <xf numFmtId="4" fontId="17" fillId="4" borderId="0" xfId="0" applyNumberFormat="1" applyFont="1" applyFill="1" applyBorder="1"/>
    <xf numFmtId="0" fontId="35" fillId="0" borderId="16" xfId="0" applyFont="1" applyBorder="1" applyAlignment="1">
      <alignment horizontal="center" vertical="center"/>
    </xf>
    <xf numFmtId="4" fontId="17" fillId="4" borderId="0" xfId="0" applyNumberFormat="1" applyFont="1" applyFill="1"/>
    <xf numFmtId="0" fontId="36" fillId="0" borderId="0" xfId="0" applyFont="1"/>
    <xf numFmtId="4" fontId="35" fillId="0" borderId="16" xfId="0" applyNumberFormat="1" applyFont="1" applyBorder="1" applyAlignment="1">
      <alignment horizontal="center" vertical="center"/>
    </xf>
    <xf numFmtId="0" fontId="33" fillId="7" borderId="16" xfId="0" applyFont="1" applyFill="1" applyBorder="1" applyAlignment="1">
      <alignment vertical="center"/>
    </xf>
    <xf numFmtId="165" fontId="17" fillId="4" borderId="0" xfId="2" applyNumberFormat="1" applyFont="1" applyFill="1" applyBorder="1"/>
    <xf numFmtId="171" fontId="17" fillId="4" borderId="0" xfId="0" applyNumberFormat="1" applyFont="1" applyFill="1" applyBorder="1"/>
    <xf numFmtId="0" fontId="17" fillId="0" borderId="0" xfId="0" applyFont="1" applyBorder="1" applyAlignment="1"/>
    <xf numFmtId="0" fontId="17" fillId="0" borderId="0" xfId="0" applyFont="1" applyAlignment="1"/>
    <xf numFmtId="0" fontId="12" fillId="7" borderId="0" xfId="0" applyFont="1" applyFill="1" applyBorder="1" applyAlignment="1">
      <alignment horizontal="center"/>
    </xf>
    <xf numFmtId="0" fontId="18" fillId="4" borderId="0" xfId="4" applyFont="1" applyFill="1"/>
    <xf numFmtId="0" fontId="18" fillId="4" borderId="0" xfId="4" applyFont="1" applyFill="1" applyBorder="1"/>
    <xf numFmtId="0" fontId="18" fillId="4" borderId="0" xfId="4" applyFont="1" applyFill="1" applyBorder="1" applyAlignment="1">
      <alignment horizontal="center"/>
    </xf>
    <xf numFmtId="0" fontId="18" fillId="4" borderId="4" xfId="4" applyFont="1" applyFill="1" applyBorder="1" applyAlignment="1">
      <alignment horizontal="center"/>
    </xf>
    <xf numFmtId="0" fontId="18" fillId="4" borderId="0" xfId="4" applyFont="1" applyFill="1" applyAlignment="1">
      <alignment horizontal="center"/>
    </xf>
    <xf numFmtId="0" fontId="18" fillId="4" borderId="0" xfId="4" applyFont="1" applyFill="1" applyAlignment="1"/>
    <xf numFmtId="37" fontId="12" fillId="7" borderId="16" xfId="4" applyNumberFormat="1" applyFont="1" applyFill="1" applyBorder="1" applyAlignment="1">
      <alignment horizontal="center" vertical="center"/>
    </xf>
    <xf numFmtId="37" fontId="12" fillId="7" borderId="16" xfId="4" applyNumberFormat="1" applyFont="1" applyFill="1" applyBorder="1" applyAlignment="1">
      <alignment horizontal="center" wrapText="1"/>
    </xf>
    <xf numFmtId="0" fontId="17" fillId="4" borderId="0" xfId="4" applyFont="1" applyFill="1"/>
    <xf numFmtId="0" fontId="37" fillId="4" borderId="11" xfId="4" applyFont="1" applyFill="1" applyBorder="1"/>
    <xf numFmtId="0" fontId="37" fillId="4" borderId="7" xfId="4" applyFont="1" applyFill="1" applyBorder="1"/>
    <xf numFmtId="0" fontId="37" fillId="4" borderId="8" xfId="4" applyFont="1" applyFill="1" applyBorder="1"/>
    <xf numFmtId="165" fontId="37" fillId="4" borderId="8" xfId="2" applyFont="1" applyFill="1" applyBorder="1" applyAlignment="1">
      <alignment horizontal="center"/>
    </xf>
    <xf numFmtId="165" fontId="37" fillId="4" borderId="17" xfId="2" applyFont="1" applyFill="1" applyBorder="1" applyAlignment="1">
      <alignment horizontal="center"/>
    </xf>
    <xf numFmtId="165" fontId="34" fillId="4" borderId="18" xfId="2" applyFont="1" applyFill="1" applyBorder="1" applyAlignment="1">
      <alignment vertical="center" wrapText="1"/>
    </xf>
    <xf numFmtId="0" fontId="37" fillId="4" borderId="1" xfId="4" applyFont="1" applyFill="1" applyBorder="1" applyAlignment="1">
      <alignment horizontal="center" vertical="center"/>
    </xf>
    <xf numFmtId="0" fontId="38" fillId="4" borderId="0" xfId="4" applyFont="1" applyFill="1"/>
    <xf numFmtId="0" fontId="37" fillId="4" borderId="3" xfId="4" applyFont="1" applyFill="1" applyBorder="1" applyAlignment="1">
      <alignment horizontal="center" vertical="center"/>
    </xf>
    <xf numFmtId="0" fontId="37" fillId="4" borderId="4" xfId="4" applyFont="1" applyFill="1" applyBorder="1" applyAlignment="1">
      <alignment horizontal="center" vertical="center"/>
    </xf>
    <xf numFmtId="0" fontId="37" fillId="4" borderId="5" xfId="4" applyFont="1" applyFill="1" applyBorder="1" applyAlignment="1">
      <alignment wrapText="1"/>
    </xf>
    <xf numFmtId="165" fontId="37" fillId="4" borderId="5" xfId="2" applyFont="1" applyFill="1" applyBorder="1" applyAlignment="1">
      <alignment horizontal="center"/>
    </xf>
    <xf numFmtId="165" fontId="37" fillId="4" borderId="19" xfId="2" applyFont="1" applyFill="1" applyBorder="1" applyAlignment="1">
      <alignment horizontal="center"/>
    </xf>
    <xf numFmtId="0" fontId="38" fillId="4" borderId="9" xfId="4" applyFont="1" applyFill="1" applyBorder="1" applyAlignment="1">
      <alignment horizontal="centerContinuous"/>
    </xf>
    <xf numFmtId="0" fontId="38" fillId="4" borderId="6" xfId="4" applyFont="1" applyFill="1" applyBorder="1" applyAlignment="1">
      <alignment horizontal="centerContinuous"/>
    </xf>
    <xf numFmtId="0" fontId="38" fillId="4" borderId="10" xfId="4" applyFont="1" applyFill="1" applyBorder="1" applyAlignment="1">
      <alignment horizontal="left" wrapText="1"/>
    </xf>
    <xf numFmtId="0" fontId="3" fillId="4" borderId="7" xfId="0" applyFont="1" applyFill="1" applyBorder="1" applyAlignment="1">
      <alignment vertical="top" wrapText="1"/>
    </xf>
    <xf numFmtId="165" fontId="3" fillId="4" borderId="7" xfId="2" applyFont="1" applyFill="1" applyBorder="1" applyAlignment="1">
      <alignment vertical="top" wrapText="1"/>
    </xf>
    <xf numFmtId="0" fontId="18" fillId="0" borderId="0" xfId="0" applyFont="1"/>
    <xf numFmtId="0" fontId="12" fillId="7" borderId="1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justify" vertical="center" wrapText="1"/>
    </xf>
    <xf numFmtId="0" fontId="17" fillId="4" borderId="2" xfId="0" applyFont="1" applyFill="1" applyBorder="1" applyAlignment="1">
      <alignment horizontal="justify" vertical="center" wrapText="1"/>
    </xf>
    <xf numFmtId="0" fontId="17" fillId="4" borderId="18" xfId="0" applyFont="1" applyFill="1" applyBorder="1" applyAlignment="1">
      <alignment horizontal="justify" vertical="center" wrapText="1"/>
    </xf>
    <xf numFmtId="0" fontId="17" fillId="4" borderId="1" xfId="0" applyFont="1" applyFill="1" applyBorder="1" applyAlignment="1">
      <alignment horizontal="justify" vertical="top" wrapText="1"/>
    </xf>
    <xf numFmtId="165" fontId="17" fillId="4" borderId="18" xfId="2" applyFont="1" applyFill="1" applyBorder="1" applyAlignment="1">
      <alignment horizontal="right" vertical="top" wrapText="1"/>
    </xf>
    <xf numFmtId="0" fontId="17" fillId="4" borderId="3" xfId="0" applyFont="1" applyFill="1" applyBorder="1" applyAlignment="1">
      <alignment horizontal="justify" vertical="top" wrapText="1"/>
    </xf>
    <xf numFmtId="0" fontId="17" fillId="4" borderId="5" xfId="0" applyFont="1" applyFill="1" applyBorder="1" applyAlignment="1">
      <alignment horizontal="justify" vertical="top" wrapText="1"/>
    </xf>
    <xf numFmtId="165" fontId="17" fillId="4" borderId="19" xfId="2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8" fillId="4" borderId="5" xfId="0" applyFont="1" applyFill="1" applyBorder="1" applyAlignment="1">
      <alignment horizontal="justify" vertical="top" wrapText="1"/>
    </xf>
    <xf numFmtId="165" fontId="18" fillId="4" borderId="19" xfId="2" applyFont="1" applyFill="1" applyBorder="1" applyAlignment="1">
      <alignment horizontal="right" vertical="top" wrapText="1"/>
    </xf>
    <xf numFmtId="0" fontId="17" fillId="4" borderId="11" xfId="0" applyFont="1" applyFill="1" applyBorder="1" applyAlignment="1">
      <alignment horizontal="justify" vertical="center" wrapText="1"/>
    </xf>
    <xf numFmtId="0" fontId="17" fillId="4" borderId="8" xfId="0" applyFont="1" applyFill="1" applyBorder="1" applyAlignment="1">
      <alignment horizontal="justify" vertical="center" wrapText="1"/>
    </xf>
    <xf numFmtId="165" fontId="17" fillId="4" borderId="17" xfId="2" applyFont="1" applyFill="1" applyBorder="1" applyAlignment="1">
      <alignment horizontal="justify" vertical="center" wrapText="1"/>
    </xf>
    <xf numFmtId="0" fontId="18" fillId="4" borderId="2" xfId="0" applyFont="1" applyFill="1" applyBorder="1" applyAlignment="1">
      <alignment horizontal="justify" vertical="center" wrapText="1"/>
    </xf>
    <xf numFmtId="165" fontId="17" fillId="4" borderId="18" xfId="2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justify" vertical="center" wrapText="1"/>
    </xf>
    <xf numFmtId="0" fontId="18" fillId="4" borderId="3" xfId="0" applyFont="1" applyFill="1" applyBorder="1" applyAlignment="1">
      <alignment horizontal="justify" vertical="center" wrapText="1"/>
    </xf>
    <xf numFmtId="0" fontId="18" fillId="4" borderId="5" xfId="0" applyFont="1" applyFill="1" applyBorder="1" applyAlignment="1">
      <alignment horizontal="justify" vertical="center" wrapText="1"/>
    </xf>
    <xf numFmtId="165" fontId="17" fillId="4" borderId="19" xfId="2" applyFont="1" applyFill="1" applyBorder="1" applyAlignment="1">
      <alignment horizontal="justify" vertical="center" wrapText="1"/>
    </xf>
    <xf numFmtId="165" fontId="18" fillId="4" borderId="19" xfId="2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/>
    </xf>
    <xf numFmtId="165" fontId="18" fillId="4" borderId="18" xfId="2" applyFont="1" applyFill="1" applyBorder="1" applyAlignment="1">
      <alignment horizontal="right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8" fillId="4" borderId="9" xfId="0" applyFont="1" applyFill="1" applyBorder="1" applyAlignment="1">
      <alignment horizontal="justify" vertical="center" wrapText="1"/>
    </xf>
    <xf numFmtId="165" fontId="18" fillId="4" borderId="16" xfId="2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4" xfId="0" applyFont="1" applyFill="1" applyBorder="1"/>
    <xf numFmtId="0" fontId="3" fillId="0" borderId="0" xfId="0" applyFont="1" applyFill="1"/>
    <xf numFmtId="0" fontId="17" fillId="4" borderId="11" xfId="0" applyFont="1" applyFill="1" applyBorder="1" applyAlignment="1">
      <alignment horizontal="left" vertical="center" wrapText="1"/>
    </xf>
    <xf numFmtId="0" fontId="17" fillId="4" borderId="17" xfId="0" applyFont="1" applyFill="1" applyBorder="1" applyAlignment="1">
      <alignment horizontal="justify" vertical="center" wrapText="1"/>
    </xf>
    <xf numFmtId="165" fontId="18" fillId="4" borderId="18" xfId="0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4" borderId="1" xfId="0" applyFont="1" applyFill="1" applyBorder="1" applyAlignment="1">
      <alignment horizontal="left" vertical="top"/>
    </xf>
    <xf numFmtId="0" fontId="17" fillId="4" borderId="2" xfId="0" applyFont="1" applyFill="1" applyBorder="1" applyAlignment="1">
      <alignment horizontal="justify" vertical="top"/>
    </xf>
    <xf numFmtId="0" fontId="17" fillId="4" borderId="18" xfId="0" applyFont="1" applyFill="1" applyBorder="1" applyAlignment="1">
      <alignment horizontal="right" vertical="top" wrapText="1"/>
    </xf>
    <xf numFmtId="165" fontId="18" fillId="4" borderId="18" xfId="2" applyFont="1" applyFill="1" applyBorder="1" applyAlignment="1">
      <alignment horizontal="right" vertical="top"/>
    </xf>
    <xf numFmtId="0" fontId="18" fillId="4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17" fillId="4" borderId="18" xfId="0" applyFont="1" applyFill="1" applyBorder="1" applyAlignment="1">
      <alignment horizontal="right" vertical="top"/>
    </xf>
    <xf numFmtId="165" fontId="17" fillId="4" borderId="18" xfId="2" applyFont="1" applyFill="1" applyBorder="1" applyAlignment="1">
      <alignment horizontal="right" vertical="top"/>
    </xf>
    <xf numFmtId="0" fontId="17" fillId="4" borderId="3" xfId="0" applyFont="1" applyFill="1" applyBorder="1" applyAlignment="1">
      <alignment horizontal="left" vertical="top"/>
    </xf>
    <xf numFmtId="0" fontId="17" fillId="4" borderId="5" xfId="0" applyFont="1" applyFill="1" applyBorder="1" applyAlignment="1">
      <alignment vertical="top"/>
    </xf>
    <xf numFmtId="165" fontId="17" fillId="4" borderId="19" xfId="2" applyFont="1" applyFill="1" applyBorder="1" applyAlignment="1">
      <alignment horizontal="right" vertical="top"/>
    </xf>
    <xf numFmtId="0" fontId="18" fillId="4" borderId="3" xfId="0" applyFont="1" applyFill="1" applyBorder="1" applyAlignment="1">
      <alignment horizontal="left" vertical="top"/>
    </xf>
    <xf numFmtId="0" fontId="18" fillId="4" borderId="5" xfId="0" applyFont="1" applyFill="1" applyBorder="1" applyAlignment="1">
      <alignment vertical="top"/>
    </xf>
    <xf numFmtId="165" fontId="18" fillId="4" borderId="19" xfId="2" applyFont="1" applyFill="1" applyBorder="1" applyAlignment="1">
      <alignment horizontal="right" vertical="top"/>
    </xf>
    <xf numFmtId="0" fontId="39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2" fillId="8" borderId="16" xfId="0" applyFont="1" applyFill="1" applyBorder="1" applyAlignment="1">
      <alignment horizontal="center"/>
    </xf>
    <xf numFmtId="0" fontId="17" fillId="4" borderId="16" xfId="0" applyFont="1" applyFill="1" applyBorder="1"/>
    <xf numFmtId="0" fontId="19" fillId="4" borderId="16" xfId="0" applyFont="1" applyFill="1" applyBorder="1"/>
    <xf numFmtId="0" fontId="17" fillId="4" borderId="16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right"/>
    </xf>
    <xf numFmtId="0" fontId="17" fillId="0" borderId="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4" borderId="4" xfId="0" applyFont="1" applyFill="1" applyBorder="1" applyAlignment="1">
      <alignment horizontal="left"/>
    </xf>
    <xf numFmtId="0" fontId="12" fillId="8" borderId="16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justify" vertical="center" wrapText="1"/>
    </xf>
    <xf numFmtId="0" fontId="18" fillId="4" borderId="23" xfId="0" applyFont="1" applyFill="1" applyBorder="1" applyAlignment="1">
      <alignment horizontal="justify" vertical="center" wrapText="1"/>
    </xf>
    <xf numFmtId="0" fontId="17" fillId="4" borderId="28" xfId="0" applyFont="1" applyFill="1" applyBorder="1" applyAlignment="1">
      <alignment horizontal="right" vertical="center" wrapText="1"/>
    </xf>
    <xf numFmtId="0" fontId="17" fillId="4" borderId="29" xfId="0" applyFont="1" applyFill="1" applyBorder="1" applyAlignment="1">
      <alignment horizontal="right" vertical="center" wrapText="1"/>
    </xf>
    <xf numFmtId="0" fontId="17" fillId="4" borderId="30" xfId="0" applyFont="1" applyFill="1" applyBorder="1" applyAlignment="1">
      <alignment horizontal="right" vertical="center" wrapText="1"/>
    </xf>
    <xf numFmtId="0" fontId="17" fillId="4" borderId="0" xfId="0" applyFont="1" applyFill="1" applyBorder="1" applyAlignment="1">
      <alignment horizontal="right" vertical="center" wrapText="1"/>
    </xf>
    <xf numFmtId="0" fontId="17" fillId="4" borderId="31" xfId="0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justify" vertical="center" wrapText="1"/>
    </xf>
    <xf numFmtId="0" fontId="17" fillId="4" borderId="37" xfId="0" applyFont="1" applyFill="1" applyBorder="1" applyAlignment="1">
      <alignment horizontal="right" vertical="center" wrapText="1"/>
    </xf>
    <xf numFmtId="0" fontId="17" fillId="4" borderId="38" xfId="0" applyFont="1" applyFill="1" applyBorder="1" applyAlignment="1">
      <alignment horizontal="right" vertical="center" wrapText="1"/>
    </xf>
    <xf numFmtId="0" fontId="17" fillId="4" borderId="32" xfId="0" applyFont="1" applyFill="1" applyBorder="1" applyAlignment="1">
      <alignment horizontal="justify" vertical="center" wrapText="1"/>
    </xf>
    <xf numFmtId="0" fontId="18" fillId="4" borderId="33" xfId="0" applyFont="1" applyFill="1" applyBorder="1" applyAlignment="1">
      <alignment horizontal="justify" vertical="center" wrapText="1"/>
    </xf>
    <xf numFmtId="0" fontId="17" fillId="4" borderId="34" xfId="0" applyFont="1" applyFill="1" applyBorder="1" applyAlignment="1">
      <alignment horizontal="right" vertical="center" wrapText="1"/>
    </xf>
    <xf numFmtId="0" fontId="17" fillId="4" borderId="35" xfId="0" applyFont="1" applyFill="1" applyBorder="1" applyAlignment="1">
      <alignment horizontal="right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36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justify" vertical="center" wrapText="1"/>
    </xf>
    <xf numFmtId="0" fontId="17" fillId="4" borderId="29" xfId="0" applyFont="1" applyFill="1" applyBorder="1" applyAlignment="1">
      <alignment horizontal="justify" vertical="center" wrapText="1"/>
    </xf>
    <xf numFmtId="0" fontId="17" fillId="4" borderId="30" xfId="0" applyFont="1" applyFill="1" applyBorder="1" applyAlignment="1">
      <alignment horizontal="justify" vertical="center" wrapText="1"/>
    </xf>
    <xf numFmtId="0" fontId="17" fillId="4" borderId="20" xfId="0" applyFont="1" applyFill="1" applyBorder="1" applyAlignment="1">
      <alignment horizontal="justify" vertical="center" wrapText="1"/>
    </xf>
    <xf numFmtId="0" fontId="17" fillId="4" borderId="0" xfId="0" applyFont="1" applyFill="1" applyBorder="1" applyAlignment="1">
      <alignment horizontal="justify" vertical="center" wrapText="1"/>
    </xf>
    <xf numFmtId="0" fontId="18" fillId="4" borderId="32" xfId="0" applyFont="1" applyFill="1" applyBorder="1" applyAlignment="1">
      <alignment horizontal="justify" vertical="center" wrapText="1"/>
    </xf>
    <xf numFmtId="0" fontId="18" fillId="4" borderId="37" xfId="0" applyFont="1" applyFill="1" applyBorder="1" applyAlignment="1">
      <alignment horizontal="justify" vertical="center" wrapText="1"/>
    </xf>
    <xf numFmtId="0" fontId="18" fillId="4" borderId="34" xfId="0" applyFont="1" applyFill="1" applyBorder="1" applyAlignment="1">
      <alignment horizontal="right" vertical="center" wrapText="1"/>
    </xf>
    <xf numFmtId="0" fontId="18" fillId="4" borderId="35" xfId="0" applyFont="1" applyFill="1" applyBorder="1" applyAlignment="1">
      <alignment horizontal="right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justify" vertical="center" wrapText="1"/>
    </xf>
    <xf numFmtId="0" fontId="18" fillId="4" borderId="24" xfId="0" applyFont="1" applyFill="1" applyBorder="1" applyAlignment="1">
      <alignment horizontal="right" vertical="center" wrapText="1"/>
    </xf>
    <xf numFmtId="0" fontId="18" fillId="4" borderId="28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horizontal="right" vertical="center" wrapText="1"/>
    </xf>
    <xf numFmtId="0" fontId="17" fillId="4" borderId="18" xfId="0" applyFont="1" applyFill="1" applyBorder="1" applyAlignment="1">
      <alignment horizontal="right" vertical="center" wrapText="1"/>
    </xf>
    <xf numFmtId="165" fontId="18" fillId="4" borderId="2" xfId="0" applyNumberFormat="1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horizontal="right" vertical="center" wrapText="1"/>
    </xf>
    <xf numFmtId="0" fontId="18" fillId="4" borderId="18" xfId="0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horizontal="justify" vertical="center" wrapText="1"/>
    </xf>
    <xf numFmtId="0" fontId="17" fillId="4" borderId="4" xfId="0" applyFont="1" applyFill="1" applyBorder="1" applyAlignment="1">
      <alignment horizontal="justify" vertical="center" wrapText="1"/>
    </xf>
    <xf numFmtId="0" fontId="17" fillId="4" borderId="5" xfId="0" applyFont="1" applyFill="1" applyBorder="1" applyAlignment="1">
      <alignment horizontal="justify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17" fillId="4" borderId="19" xfId="0" applyFont="1" applyFill="1" applyBorder="1" applyAlignment="1">
      <alignment horizontal="right" vertical="center" wrapText="1"/>
    </xf>
    <xf numFmtId="0" fontId="18" fillId="4" borderId="19" xfId="0" applyFont="1" applyFill="1" applyBorder="1" applyAlignment="1">
      <alignment horizontal="right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wrapText="1"/>
    </xf>
    <xf numFmtId="0" fontId="12" fillId="7" borderId="19" xfId="0" applyFont="1" applyFill="1" applyBorder="1" applyAlignment="1">
      <alignment horizontal="center" vertical="center" wrapText="1"/>
    </xf>
    <xf numFmtId="0" fontId="17" fillId="0" borderId="18" xfId="0" applyFont="1" applyBorder="1"/>
    <xf numFmtId="165" fontId="18" fillId="4" borderId="18" xfId="0" applyNumberFormat="1" applyFont="1" applyFill="1" applyBorder="1" applyAlignment="1">
      <alignment horizontal="right" vertical="center" wrapText="1"/>
    </xf>
    <xf numFmtId="9" fontId="17" fillId="4" borderId="18" xfId="20" applyFont="1" applyFill="1" applyBorder="1"/>
    <xf numFmtId="9" fontId="17" fillId="0" borderId="18" xfId="20" applyFont="1" applyBorder="1"/>
    <xf numFmtId="49" fontId="17" fillId="4" borderId="18" xfId="0" applyNumberFormat="1" applyFont="1" applyFill="1" applyBorder="1" applyAlignment="1">
      <alignment horizontal="right" vertical="center" wrapText="1"/>
    </xf>
    <xf numFmtId="0" fontId="12" fillId="7" borderId="17" xfId="21" applyFont="1" applyFill="1" applyBorder="1" applyAlignment="1">
      <alignment horizontal="center" vertical="center" wrapText="1"/>
    </xf>
    <xf numFmtId="0" fontId="12" fillId="7" borderId="16" xfId="2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0" fontId="17" fillId="4" borderId="17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right" vertical="center" wrapText="1"/>
    </xf>
    <xf numFmtId="0" fontId="17" fillId="4" borderId="11" xfId="0" applyFont="1" applyFill="1" applyBorder="1" applyAlignment="1">
      <alignment horizontal="right" vertical="center" wrapText="1"/>
    </xf>
    <xf numFmtId="0" fontId="17" fillId="4" borderId="7" xfId="0" applyFont="1" applyFill="1" applyBorder="1" applyAlignment="1">
      <alignment horizontal="right" vertical="center" wrapText="1"/>
    </xf>
    <xf numFmtId="0" fontId="17" fillId="4" borderId="8" xfId="0" applyFont="1" applyFill="1" applyBorder="1" applyAlignment="1">
      <alignment horizontal="right" vertical="center" wrapText="1"/>
    </xf>
    <xf numFmtId="0" fontId="17" fillId="4" borderId="7" xfId="0" applyFont="1" applyFill="1" applyBorder="1"/>
    <xf numFmtId="0" fontId="17" fillId="4" borderId="1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 wrapText="1"/>
    </xf>
    <xf numFmtId="0" fontId="17" fillId="4" borderId="18" xfId="0" applyFont="1" applyFill="1" applyBorder="1" applyAlignment="1">
      <alignment vertical="center" wrapText="1"/>
    </xf>
    <xf numFmtId="165" fontId="18" fillId="4" borderId="1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 wrapText="1"/>
    </xf>
    <xf numFmtId="165" fontId="17" fillId="4" borderId="1" xfId="2" applyFont="1" applyFill="1" applyBorder="1" applyAlignment="1">
      <alignment horizontal="right" vertical="top" wrapText="1"/>
    </xf>
    <xf numFmtId="165" fontId="17" fillId="4" borderId="0" xfId="2" applyFont="1" applyFill="1" applyBorder="1" applyAlignment="1">
      <alignment horizontal="right" vertical="top" wrapText="1"/>
    </xf>
    <xf numFmtId="165" fontId="17" fillId="4" borderId="2" xfId="2" applyFont="1" applyFill="1" applyBorder="1" applyAlignment="1">
      <alignment horizontal="right" vertical="top" wrapText="1"/>
    </xf>
    <xf numFmtId="0" fontId="18" fillId="4" borderId="1" xfId="0" applyFont="1" applyFill="1" applyBorder="1" applyAlignment="1">
      <alignment horizontal="right" vertical="center" wrapText="1"/>
    </xf>
    <xf numFmtId="0" fontId="18" fillId="4" borderId="0" xfId="0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vertical="center" wrapText="1"/>
    </xf>
    <xf numFmtId="0" fontId="17" fillId="4" borderId="19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horizontal="right" vertical="center" wrapText="1"/>
    </xf>
    <xf numFmtId="0" fontId="18" fillId="4" borderId="19" xfId="0" applyFont="1" applyFill="1" applyBorder="1"/>
    <xf numFmtId="0" fontId="18" fillId="0" borderId="3" xfId="0" applyFont="1" applyBorder="1"/>
    <xf numFmtId="0" fontId="18" fillId="0" borderId="19" xfId="0" applyFont="1" applyBorder="1"/>
    <xf numFmtId="0" fontId="18" fillId="0" borderId="4" xfId="0" applyFont="1" applyBorder="1"/>
    <xf numFmtId="0" fontId="18" fillId="0" borderId="16" xfId="0" applyFont="1" applyBorder="1"/>
    <xf numFmtId="0" fontId="18" fillId="3" borderId="41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top"/>
    </xf>
    <xf numFmtId="0" fontId="42" fillId="4" borderId="9" xfId="4" applyFont="1" applyFill="1" applyBorder="1" applyAlignment="1">
      <alignment horizontal="centerContinuous"/>
    </xf>
    <xf numFmtId="0" fontId="42" fillId="4" borderId="6" xfId="4" applyFont="1" applyFill="1" applyBorder="1" applyAlignment="1">
      <alignment horizontal="centerContinuous"/>
    </xf>
    <xf numFmtId="0" fontId="42" fillId="4" borderId="10" xfId="4" applyFont="1" applyFill="1" applyBorder="1" applyAlignment="1">
      <alignment horizontal="left" wrapText="1" indent="1"/>
    </xf>
    <xf numFmtId="0" fontId="8" fillId="0" borderId="0" xfId="0" applyFont="1"/>
    <xf numFmtId="165" fontId="1" fillId="4" borderId="7" xfId="2" applyFont="1" applyFill="1" applyBorder="1" applyAlignment="1">
      <alignment vertical="top" wrapText="1"/>
    </xf>
    <xf numFmtId="0" fontId="12" fillId="7" borderId="7" xfId="0" applyFont="1" applyFill="1" applyBorder="1" applyAlignment="1">
      <alignment horizontal="centerContinuous"/>
    </xf>
    <xf numFmtId="0" fontId="12" fillId="4" borderId="1" xfId="1" applyNumberFormat="1" applyFont="1" applyFill="1" applyBorder="1" applyAlignment="1">
      <alignment vertical="center"/>
    </xf>
    <xf numFmtId="0" fontId="0" fillId="0" borderId="19" xfId="0" applyBorder="1"/>
    <xf numFmtId="0" fontId="17" fillId="4" borderId="0" xfId="0" applyFont="1" applyFill="1" applyBorder="1"/>
    <xf numFmtId="0" fontId="17" fillId="4" borderId="0" xfId="0" applyFont="1" applyFill="1" applyBorder="1"/>
    <xf numFmtId="0" fontId="3" fillId="4" borderId="0" xfId="0" applyFont="1" applyFill="1" applyBorder="1" applyAlignment="1" applyProtection="1">
      <alignment vertical="top"/>
      <protection locked="0"/>
    </xf>
    <xf numFmtId="0" fontId="0" fillId="0" borderId="4" xfId="0" applyBorder="1"/>
    <xf numFmtId="4" fontId="49" fillId="19" borderId="10" xfId="6" applyNumberFormat="1" applyFont="1" applyFill="1" applyBorder="1" applyAlignment="1">
      <alignment horizontal="center" vertical="center" wrapText="1"/>
    </xf>
    <xf numFmtId="49" fontId="49" fillId="19" borderId="17" xfId="6" applyNumberFormat="1" applyFont="1" applyFill="1" applyBorder="1" applyAlignment="1">
      <alignment vertical="center" wrapText="1"/>
    </xf>
    <xf numFmtId="49" fontId="49" fillId="19" borderId="19" xfId="6" applyNumberFormat="1" applyFont="1" applyFill="1" applyBorder="1" applyAlignment="1">
      <alignment horizontal="center" vertical="center" wrapText="1"/>
    </xf>
    <xf numFmtId="49" fontId="49" fillId="19" borderId="11" xfId="6" applyNumberFormat="1" applyFont="1" applyFill="1" applyBorder="1" applyAlignment="1">
      <alignment vertical="center" wrapText="1"/>
    </xf>
    <xf numFmtId="49" fontId="49" fillId="19" borderId="3" xfId="6" applyNumberFormat="1" applyFont="1" applyFill="1" applyBorder="1" applyAlignment="1">
      <alignment horizontal="center" vertical="center" wrapText="1"/>
    </xf>
    <xf numFmtId="4" fontId="49" fillId="19" borderId="9" xfId="6" applyNumberFormat="1" applyFont="1" applyFill="1" applyBorder="1" applyAlignment="1">
      <alignment horizontal="center" vertical="center" wrapText="1"/>
    </xf>
    <xf numFmtId="4" fontId="49" fillId="19" borderId="17" xfId="6" applyNumberFormat="1" applyFont="1" applyFill="1" applyBorder="1" applyAlignment="1">
      <alignment vertical="center"/>
    </xf>
    <xf numFmtId="4" fontId="49" fillId="19" borderId="19" xfId="6" applyNumberFormat="1" applyFont="1" applyFill="1" applyBorder="1" applyAlignment="1">
      <alignment horizontal="center" vertical="center"/>
    </xf>
    <xf numFmtId="0" fontId="10" fillId="0" borderId="0" xfId="0" applyFont="1"/>
    <xf numFmtId="0" fontId="8" fillId="4" borderId="0" xfId="0" applyFont="1" applyFill="1" applyBorder="1"/>
    <xf numFmtId="0" fontId="17" fillId="0" borderId="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4" borderId="0" xfId="0" applyFont="1" applyFill="1" applyBorder="1"/>
    <xf numFmtId="0" fontId="17" fillId="4" borderId="0" xfId="0" applyFont="1" applyFill="1" applyBorder="1" applyAlignment="1">
      <alignment horizontal="justify" vertical="center" wrapText="1"/>
    </xf>
    <xf numFmtId="0" fontId="17" fillId="4" borderId="2" xfId="0" applyFont="1" applyFill="1" applyBorder="1" applyAlignment="1">
      <alignment horizontal="justify" vertical="center" wrapText="1"/>
    </xf>
    <xf numFmtId="0" fontId="17" fillId="4" borderId="0" xfId="0" applyFont="1" applyFill="1" applyBorder="1"/>
    <xf numFmtId="0" fontId="17" fillId="4" borderId="2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justify" vertical="center" wrapText="1"/>
    </xf>
    <xf numFmtId="0" fontId="17" fillId="4" borderId="2" xfId="0" applyFont="1" applyFill="1" applyBorder="1" applyAlignment="1">
      <alignment horizontal="justify" vertical="center" wrapText="1"/>
    </xf>
    <xf numFmtId="0" fontId="8" fillId="0" borderId="52" xfId="0" applyFont="1" applyFill="1" applyBorder="1" applyAlignment="1"/>
    <xf numFmtId="0" fontId="1" fillId="0" borderId="53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/>
    <xf numFmtId="0" fontId="36" fillId="0" borderId="1" xfId="0" applyFont="1" applyBorder="1"/>
    <xf numFmtId="4" fontId="3" fillId="4" borderId="0" xfId="3" applyNumberFormat="1" applyFont="1" applyFill="1" applyBorder="1" applyAlignment="1">
      <alignment vertical="top"/>
    </xf>
    <xf numFmtId="0" fontId="17" fillId="0" borderId="7" xfId="0" applyFont="1" applyBorder="1" applyAlignment="1"/>
    <xf numFmtId="0" fontId="8" fillId="0" borderId="52" xfId="0" applyFont="1" applyFill="1" applyBorder="1"/>
    <xf numFmtId="0" fontId="8" fillId="0" borderId="40" xfId="0" applyFont="1" applyFill="1" applyBorder="1"/>
    <xf numFmtId="0" fontId="8" fillId="0" borderId="41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left"/>
    </xf>
    <xf numFmtId="0" fontId="37" fillId="4" borderId="7" xfId="4" applyFont="1" applyFill="1" applyBorder="1" applyAlignment="1">
      <alignment horizontal="left"/>
    </xf>
    <xf numFmtId="0" fontId="37" fillId="4" borderId="8" xfId="4" applyFont="1" applyFill="1" applyBorder="1" applyAlignment="1">
      <alignment horizontal="left"/>
    </xf>
    <xf numFmtId="0" fontId="37" fillId="4" borderId="1" xfId="4" applyFont="1" applyFill="1" applyBorder="1" applyAlignment="1">
      <alignment horizontal="left" vertical="center"/>
    </xf>
    <xf numFmtId="0" fontId="37" fillId="4" borderId="11" xfId="4" applyFont="1" applyFill="1" applyBorder="1" applyAlignment="1">
      <alignment horizontal="left"/>
    </xf>
    <xf numFmtId="0" fontId="37" fillId="4" borderId="1" xfId="4" applyFont="1" applyFill="1" applyBorder="1" applyAlignment="1">
      <alignment horizontal="left"/>
    </xf>
    <xf numFmtId="0" fontId="37" fillId="4" borderId="0" xfId="4" applyFont="1" applyFill="1" applyBorder="1" applyAlignment="1">
      <alignment horizontal="left"/>
    </xf>
    <xf numFmtId="165" fontId="17" fillId="0" borderId="0" xfId="0" applyNumberFormat="1" applyFont="1"/>
    <xf numFmtId="0" fontId="8" fillId="0" borderId="0" xfId="7" applyProtection="1">
      <protection locked="0"/>
    </xf>
    <xf numFmtId="0" fontId="18" fillId="4" borderId="6" xfId="0" applyFont="1" applyFill="1" applyBorder="1" applyAlignment="1">
      <alignment horizontal="justify" vertical="center" wrapText="1"/>
    </xf>
    <xf numFmtId="0" fontId="8" fillId="0" borderId="0" xfId="7" applyFont="1" applyFill="1" applyBorder="1" applyProtection="1"/>
    <xf numFmtId="0" fontId="8" fillId="0" borderId="0" xfId="7" applyFont="1" applyFill="1" applyBorder="1" applyProtection="1"/>
    <xf numFmtId="0" fontId="8" fillId="0" borderId="0" xfId="7" applyFont="1" applyFill="1" applyBorder="1" applyProtection="1"/>
    <xf numFmtId="0" fontId="8" fillId="0" borderId="0" xfId="7" applyFont="1" applyFill="1" applyBorder="1" applyProtection="1"/>
    <xf numFmtId="0" fontId="8" fillId="0" borderId="0" xfId="7" applyFont="1" applyFill="1" applyBorder="1" applyProtection="1"/>
    <xf numFmtId="0" fontId="8" fillId="0" borderId="0" xfId="7" applyFont="1" applyFill="1" applyBorder="1" applyProtection="1"/>
    <xf numFmtId="165" fontId="18" fillId="4" borderId="0" xfId="2" applyFont="1" applyFill="1" applyBorder="1" applyAlignment="1">
      <alignment horizontal="right" vertical="center" wrapText="1"/>
    </xf>
    <xf numFmtId="173" fontId="9" fillId="0" borderId="18" xfId="7" applyNumberFormat="1" applyFont="1" applyBorder="1" applyProtection="1">
      <protection locked="0"/>
    </xf>
    <xf numFmtId="173" fontId="8" fillId="0" borderId="19" xfId="7" applyNumberFormat="1" applyFont="1" applyBorder="1" applyProtection="1">
      <protection locked="0"/>
    </xf>
    <xf numFmtId="0" fontId="8" fillId="0" borderId="0" xfId="7" applyFont="1" applyFill="1" applyBorder="1" applyProtection="1"/>
    <xf numFmtId="0" fontId="17" fillId="4" borderId="0" xfId="0" applyFont="1" applyFill="1" applyBorder="1"/>
    <xf numFmtId="0" fontId="18" fillId="7" borderId="9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4" fontId="17" fillId="4" borderId="18" xfId="0" applyNumberFormat="1" applyFont="1" applyFill="1" applyBorder="1" applyAlignment="1">
      <alignment horizontal="right" vertical="top" wrapText="1"/>
    </xf>
    <xf numFmtId="165" fontId="18" fillId="4" borderId="18" xfId="2" applyFont="1" applyFill="1" applyBorder="1" applyAlignment="1">
      <alignment horizontal="right" vertical="top" wrapText="1"/>
    </xf>
    <xf numFmtId="165" fontId="17" fillId="4" borderId="19" xfId="2" applyFont="1" applyFill="1" applyBorder="1" applyAlignment="1">
      <alignment horizontal="right" vertical="top" wrapText="1"/>
    </xf>
    <xf numFmtId="165" fontId="18" fillId="4" borderId="2" xfId="2" applyFont="1" applyFill="1" applyBorder="1" applyAlignment="1">
      <alignment horizontal="right" vertical="center" wrapText="1"/>
    </xf>
    <xf numFmtId="4" fontId="17" fillId="4" borderId="18" xfId="0" applyNumberFormat="1" applyFont="1" applyFill="1" applyBorder="1" applyAlignment="1">
      <alignment horizontal="right" vertical="center" wrapText="1"/>
    </xf>
    <xf numFmtId="165" fontId="8" fillId="0" borderId="0" xfId="2" applyFont="1" applyBorder="1" applyProtection="1">
      <protection locked="0"/>
    </xf>
    <xf numFmtId="4" fontId="8" fillId="0" borderId="0" xfId="0" applyNumberFormat="1" applyFont="1" applyBorder="1" applyProtection="1">
      <protection locked="0"/>
    </xf>
    <xf numFmtId="0" fontId="8" fillId="4" borderId="0" xfId="0" applyFont="1" applyFill="1" applyBorder="1" applyAlignment="1" applyProtection="1">
      <protection locked="0"/>
    </xf>
    <xf numFmtId="0" fontId="0" fillId="0" borderId="0" xfId="0"/>
    <xf numFmtId="0" fontId="8" fillId="0" borderId="0" xfId="0" applyFont="1" applyBorder="1" applyAlignment="1"/>
    <xf numFmtId="0" fontId="8" fillId="0" borderId="0" xfId="0" applyFont="1" applyAlignment="1"/>
    <xf numFmtId="0" fontId="49" fillId="19" borderId="16" xfId="6" applyFont="1" applyFill="1" applyBorder="1" applyAlignment="1">
      <alignment horizontal="center" vertical="center" wrapText="1"/>
    </xf>
    <xf numFmtId="4" fontId="49" fillId="19" borderId="16" xfId="6" applyNumberFormat="1" applyFont="1" applyFill="1" applyBorder="1" applyAlignment="1">
      <alignment horizontal="center" vertical="center" wrapText="1"/>
    </xf>
    <xf numFmtId="0" fontId="49" fillId="19" borderId="10" xfId="6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vertical="center" wrapText="1"/>
    </xf>
    <xf numFmtId="165" fontId="17" fillId="4" borderId="18" xfId="2" applyFont="1" applyFill="1" applyBorder="1" applyAlignment="1">
      <alignment vertical="center" wrapText="1"/>
    </xf>
    <xf numFmtId="0" fontId="3" fillId="4" borderId="4" xfId="0" applyFont="1" applyFill="1" applyBorder="1" applyAlignment="1" applyProtection="1">
      <alignment vertical="top"/>
      <protection locked="0"/>
    </xf>
    <xf numFmtId="165" fontId="17" fillId="4" borderId="18" xfId="2" applyFont="1" applyFill="1" applyBorder="1" applyAlignment="1">
      <alignment horizontal="center" vertical="center" wrapText="1"/>
    </xf>
    <xf numFmtId="165" fontId="17" fillId="4" borderId="2" xfId="2" applyFont="1" applyFill="1" applyBorder="1" applyAlignment="1">
      <alignment horizontal="right" vertical="center" wrapText="1"/>
    </xf>
    <xf numFmtId="4" fontId="17" fillId="4" borderId="2" xfId="0" applyNumberFormat="1" applyFont="1" applyFill="1" applyBorder="1" applyAlignment="1">
      <alignment horizontal="right" vertical="center" wrapText="1"/>
    </xf>
    <xf numFmtId="165" fontId="18" fillId="4" borderId="18" xfId="2" applyFont="1" applyFill="1" applyBorder="1" applyAlignment="1">
      <alignment vertical="center" wrapText="1"/>
    </xf>
    <xf numFmtId="165" fontId="18" fillId="4" borderId="19" xfId="0" applyNumberFormat="1" applyFont="1" applyFill="1" applyBorder="1" applyAlignment="1">
      <alignment horizontal="right" vertical="center" wrapText="1"/>
    </xf>
    <xf numFmtId="9" fontId="17" fillId="0" borderId="2" xfId="20" applyFont="1" applyBorder="1"/>
    <xf numFmtId="165" fontId="17" fillId="4" borderId="0" xfId="2" applyFont="1" applyFill="1" applyBorder="1" applyAlignment="1">
      <alignment horizontal="right" vertical="center" wrapText="1"/>
    </xf>
    <xf numFmtId="0" fontId="17" fillId="4" borderId="18" xfId="0" applyFont="1" applyFill="1" applyBorder="1" applyAlignment="1">
      <alignment horizontal="left" vertical="center" wrapText="1"/>
    </xf>
    <xf numFmtId="165" fontId="18" fillId="4" borderId="2" xfId="2" applyFont="1" applyFill="1" applyBorder="1" applyAlignment="1">
      <alignment vertical="center" wrapText="1"/>
    </xf>
    <xf numFmtId="49" fontId="17" fillId="4" borderId="2" xfId="0" applyNumberFormat="1" applyFont="1" applyFill="1" applyBorder="1" applyAlignment="1">
      <alignment horizontal="right" vertical="center" wrapText="1"/>
    </xf>
    <xf numFmtId="9" fontId="17" fillId="4" borderId="2" xfId="20" applyFont="1" applyFill="1" applyBorder="1"/>
    <xf numFmtId="165" fontId="17" fillId="4" borderId="2" xfId="2" applyFont="1" applyFill="1" applyBorder="1" applyAlignment="1">
      <alignment horizontal="left" vertical="center" wrapText="1"/>
    </xf>
    <xf numFmtId="165" fontId="17" fillId="4" borderId="18" xfId="2" applyFont="1" applyFill="1" applyBorder="1" applyAlignment="1">
      <alignment horizontal="left" vertical="center" wrapText="1"/>
    </xf>
    <xf numFmtId="165" fontId="17" fillId="4" borderId="2" xfId="0" applyNumberFormat="1" applyFont="1" applyFill="1" applyBorder="1" applyAlignment="1">
      <alignment horizontal="left" vertical="center" wrapText="1"/>
    </xf>
    <xf numFmtId="165" fontId="18" fillId="4" borderId="18" xfId="0" applyNumberFormat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/>
    </xf>
    <xf numFmtId="165" fontId="17" fillId="4" borderId="37" xfId="0" applyNumberFormat="1" applyFont="1" applyFill="1" applyBorder="1" applyAlignment="1">
      <alignment horizontal="right" vertical="center" wrapText="1"/>
    </xf>
    <xf numFmtId="165" fontId="18" fillId="4" borderId="34" xfId="2" applyFont="1" applyFill="1" applyBorder="1" applyAlignment="1">
      <alignment horizontal="right" vertical="center" wrapText="1"/>
    </xf>
    <xf numFmtId="165" fontId="17" fillId="4" borderId="24" xfId="2" applyFont="1" applyFill="1" applyBorder="1" applyAlignment="1">
      <alignment horizontal="right" vertical="center" wrapText="1"/>
    </xf>
    <xf numFmtId="165" fontId="17" fillId="4" borderId="29" xfId="2" applyFont="1" applyFill="1" applyBorder="1" applyAlignment="1">
      <alignment horizontal="right" vertical="center" wrapText="1"/>
    </xf>
    <xf numFmtId="165" fontId="17" fillId="4" borderId="34" xfId="2" applyFont="1" applyFill="1" applyBorder="1" applyAlignment="1">
      <alignment horizontal="right" vertical="center" wrapText="1"/>
    </xf>
    <xf numFmtId="49" fontId="51" fillId="0" borderId="18" xfId="0" applyNumberFormat="1" applyFont="1" applyFill="1" applyBorder="1" applyAlignment="1">
      <alignment horizontal="left"/>
    </xf>
    <xf numFmtId="169" fontId="0" fillId="0" borderId="18" xfId="0" applyNumberFormat="1" applyFill="1" applyBorder="1"/>
    <xf numFmtId="165" fontId="12" fillId="7" borderId="16" xfId="2" applyFont="1" applyFill="1" applyBorder="1" applyAlignment="1">
      <alignment horizontal="center" vertical="center"/>
    </xf>
    <xf numFmtId="170" fontId="18" fillId="4" borderId="18" xfId="0" applyNumberFormat="1" applyFont="1" applyFill="1" applyBorder="1"/>
    <xf numFmtId="165" fontId="17" fillId="4" borderId="19" xfId="2" applyFont="1" applyFill="1" applyBorder="1"/>
    <xf numFmtId="169" fontId="0" fillId="0" borderId="18" xfId="0" applyNumberFormat="1" applyFont="1" applyFill="1" applyBorder="1"/>
    <xf numFmtId="169" fontId="18" fillId="4" borderId="18" xfId="0" applyNumberFormat="1" applyFont="1" applyFill="1" applyBorder="1"/>
    <xf numFmtId="173" fontId="17" fillId="4" borderId="0" xfId="0" applyNumberFormat="1" applyFont="1" applyFill="1"/>
    <xf numFmtId="49" fontId="52" fillId="0" borderId="18" xfId="0" applyNumberFormat="1" applyFont="1" applyFill="1" applyBorder="1" applyAlignment="1">
      <alignment horizontal="left"/>
    </xf>
    <xf numFmtId="169" fontId="18" fillId="4" borderId="17" xfId="0" applyNumberFormat="1" applyFont="1" applyFill="1" applyBorder="1"/>
    <xf numFmtId="49" fontId="51" fillId="0" borderId="19" xfId="0" applyNumberFormat="1" applyFont="1" applyFill="1" applyBorder="1" applyAlignment="1">
      <alignment horizontal="left"/>
    </xf>
    <xf numFmtId="169" fontId="17" fillId="4" borderId="0" xfId="0" applyNumberFormat="1" applyFont="1" applyFill="1"/>
    <xf numFmtId="49" fontId="12" fillId="7" borderId="10" xfId="0" applyNumberFormat="1" applyFont="1" applyFill="1" applyBorder="1" applyAlignment="1">
      <alignment vertical="center"/>
    </xf>
    <xf numFmtId="169" fontId="53" fillId="4" borderId="2" xfId="0" applyNumberFormat="1" applyFont="1" applyFill="1" applyBorder="1"/>
    <xf numFmtId="0" fontId="17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49" fontId="3" fillId="4" borderId="18" xfId="0" applyNumberFormat="1" applyFont="1" applyFill="1" applyBorder="1" applyAlignment="1">
      <alignment horizontal="left"/>
    </xf>
    <xf numFmtId="174" fontId="17" fillId="4" borderId="0" xfId="0" applyNumberFormat="1" applyFont="1" applyFill="1"/>
    <xf numFmtId="0" fontId="0" fillId="0" borderId="0" xfId="0"/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7" fillId="7" borderId="0" xfId="0" applyFont="1" applyFill="1" applyAlignment="1"/>
    <xf numFmtId="0" fontId="17" fillId="0" borderId="0" xfId="0" applyFont="1" applyFill="1" applyAlignment="1"/>
    <xf numFmtId="0" fontId="44" fillId="0" borderId="0" xfId="0" applyFont="1" applyBorder="1" applyAlignment="1"/>
    <xf numFmtId="0" fontId="17" fillId="0" borderId="0" xfId="0" applyFont="1" applyFill="1"/>
    <xf numFmtId="169" fontId="17" fillId="0" borderId="18" xfId="0" applyNumberFormat="1" applyFont="1" applyFill="1" applyBorder="1"/>
    <xf numFmtId="169" fontId="18" fillId="0" borderId="18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165" fontId="34" fillId="4" borderId="19" xfId="2" applyFont="1" applyFill="1" applyBorder="1" applyAlignment="1">
      <alignment vertical="center" wrapText="1"/>
    </xf>
    <xf numFmtId="4" fontId="26" fillId="0" borderId="0" xfId="0" applyNumberFormat="1" applyFont="1" applyAlignment="1">
      <alignment horizontal="center"/>
    </xf>
    <xf numFmtId="4" fontId="8" fillId="0" borderId="18" xfId="0" applyNumberFormat="1" applyFont="1" applyBorder="1" applyProtection="1">
      <protection locked="0"/>
    </xf>
    <xf numFmtId="0" fontId="0" fillId="0" borderId="0" xfId="0"/>
    <xf numFmtId="165" fontId="18" fillId="0" borderId="17" xfId="2" applyFont="1" applyFill="1" applyBorder="1" applyAlignment="1">
      <alignment horizontal="right" vertical="center" wrapText="1"/>
    </xf>
    <xf numFmtId="165" fontId="18" fillId="0" borderId="11" xfId="2" applyFont="1" applyFill="1" applyBorder="1" applyAlignment="1">
      <alignment horizontal="right" vertical="center" wrapText="1"/>
    </xf>
    <xf numFmtId="165" fontId="18" fillId="0" borderId="7" xfId="2" applyFont="1" applyFill="1" applyBorder="1" applyAlignment="1">
      <alignment horizontal="right" vertical="center" wrapText="1"/>
    </xf>
    <xf numFmtId="173" fontId="8" fillId="0" borderId="1" xfId="7" applyNumberFormat="1" applyFont="1" applyFill="1" applyBorder="1" applyProtection="1">
      <protection locked="0"/>
    </xf>
    <xf numFmtId="173" fontId="8" fillId="0" borderId="18" xfId="7" applyNumberFormat="1" applyFont="1" applyFill="1" applyBorder="1" applyProtection="1">
      <protection locked="0"/>
    </xf>
    <xf numFmtId="165" fontId="18" fillId="0" borderId="1" xfId="2" applyFont="1" applyFill="1" applyBorder="1" applyAlignment="1">
      <alignment horizontal="right" vertical="center" wrapText="1"/>
    </xf>
    <xf numFmtId="165" fontId="18" fillId="0" borderId="18" xfId="2" applyFont="1" applyFill="1" applyBorder="1" applyAlignment="1">
      <alignment horizontal="right" vertical="center" wrapText="1"/>
    </xf>
    <xf numFmtId="165" fontId="18" fillId="0" borderId="0" xfId="2" applyFont="1" applyFill="1" applyBorder="1" applyAlignment="1">
      <alignment horizontal="right" vertical="center" wrapText="1"/>
    </xf>
    <xf numFmtId="0" fontId="17" fillId="7" borderId="9" xfId="0" applyFont="1" applyFill="1" applyBorder="1" applyAlignment="1">
      <alignment horizontal="center"/>
    </xf>
    <xf numFmtId="49" fontId="12" fillId="7" borderId="9" xfId="0" applyNumberFormat="1" applyFont="1" applyFill="1" applyBorder="1" applyAlignment="1">
      <alignment horizontal="center" vertical="center"/>
    </xf>
    <xf numFmtId="0" fontId="17" fillId="4" borderId="0" xfId="0" applyFont="1" applyFill="1" applyBorder="1"/>
    <xf numFmtId="169" fontId="54" fillId="0" borderId="18" xfId="0" applyNumberFormat="1" applyFont="1" applyFill="1" applyBorder="1"/>
    <xf numFmtId="175" fontId="17" fillId="4" borderId="0" xfId="0" applyNumberFormat="1" applyFont="1" applyFill="1"/>
    <xf numFmtId="0" fontId="0" fillId="0" borderId="0" xfId="0" applyBorder="1"/>
    <xf numFmtId="4" fontId="8" fillId="0" borderId="0" xfId="315" applyNumberFormat="1" applyFont="1" applyBorder="1" applyAlignment="1"/>
    <xf numFmtId="0" fontId="9" fillId="0" borderId="0" xfId="0" applyFont="1" applyAlignment="1"/>
    <xf numFmtId="4" fontId="9" fillId="0" borderId="0" xfId="0" applyNumberFormat="1" applyFont="1" applyAlignment="1"/>
    <xf numFmtId="0" fontId="4" fillId="0" borderId="16" xfId="6" applyNumberFormat="1" applyFont="1" applyFill="1" applyBorder="1" applyAlignment="1">
      <alignment horizontal="center" vertical="top"/>
    </xf>
    <xf numFmtId="0" fontId="4" fillId="0" borderId="16" xfId="6" applyFont="1" applyFill="1" applyBorder="1" applyAlignment="1">
      <alignment vertical="top" wrapText="1"/>
    </xf>
    <xf numFmtId="4" fontId="8" fillId="0" borderId="16" xfId="0" applyNumberFormat="1" applyFont="1" applyFill="1" applyBorder="1" applyAlignment="1">
      <alignment horizontal="right"/>
    </xf>
    <xf numFmtId="4" fontId="8" fillId="0" borderId="54" xfId="0" applyNumberFormat="1" applyFont="1" applyFill="1" applyBorder="1" applyAlignment="1">
      <alignment horizontal="right"/>
    </xf>
    <xf numFmtId="0" fontId="1" fillId="0" borderId="16" xfId="6" applyNumberFormat="1" applyFont="1" applyFill="1" applyBorder="1" applyAlignment="1">
      <alignment horizontal="center" vertical="top"/>
    </xf>
    <xf numFmtId="0" fontId="1" fillId="0" borderId="16" xfId="6" applyFont="1" applyFill="1" applyBorder="1" applyAlignment="1">
      <alignment vertical="top" wrapText="1"/>
    </xf>
    <xf numFmtId="0" fontId="1" fillId="0" borderId="16" xfId="6" applyFont="1" applyBorder="1" applyAlignment="1">
      <alignment vertical="top" wrapText="1"/>
    </xf>
    <xf numFmtId="0" fontId="4" fillId="0" borderId="16" xfId="6" applyFont="1" applyBorder="1" applyAlignment="1">
      <alignment vertical="top" wrapText="1"/>
    </xf>
    <xf numFmtId="0" fontId="1" fillId="0" borderId="55" xfId="6" applyNumberFormat="1" applyFont="1" applyFill="1" applyBorder="1" applyAlignment="1">
      <alignment horizontal="center" vertical="top"/>
    </xf>
    <xf numFmtId="0" fontId="1" fillId="0" borderId="55" xfId="6" applyFont="1" applyBorder="1" applyAlignment="1">
      <alignment vertical="top" wrapText="1"/>
    </xf>
    <xf numFmtId="4" fontId="8" fillId="0" borderId="55" xfId="0" applyNumberFormat="1" applyFont="1" applyFill="1" applyBorder="1" applyAlignment="1">
      <alignment horizontal="right"/>
    </xf>
    <xf numFmtId="4" fontId="8" fillId="0" borderId="56" xfId="0" applyNumberFormat="1" applyFont="1" applyFill="1" applyBorder="1" applyAlignment="1">
      <alignment horizontal="right"/>
    </xf>
    <xf numFmtId="4" fontId="43" fillId="0" borderId="16" xfId="0" applyNumberFormat="1" applyFont="1" applyFill="1" applyBorder="1" applyAlignment="1">
      <alignment horizontal="right" vertical="center"/>
    </xf>
    <xf numFmtId="4" fontId="9" fillId="0" borderId="16" xfId="0" applyNumberFormat="1" applyFont="1" applyFill="1" applyBorder="1" applyAlignment="1">
      <alignment horizontal="right"/>
    </xf>
    <xf numFmtId="4" fontId="8" fillId="0" borderId="16" xfId="0" applyNumberFormat="1" applyFont="1" applyBorder="1"/>
    <xf numFmtId="4" fontId="8" fillId="0" borderId="16" xfId="0" applyNumberFormat="1" applyFont="1" applyBorder="1"/>
    <xf numFmtId="4" fontId="9" fillId="0" borderId="16" xfId="0" applyNumberFormat="1" applyFont="1" applyBorder="1"/>
    <xf numFmtId="0" fontId="0" fillId="0" borderId="17" xfId="0" applyBorder="1"/>
    <xf numFmtId="0" fontId="0" fillId="0" borderId="18" xfId="0" applyBorder="1"/>
    <xf numFmtId="0" fontId="9" fillId="20" borderId="4" xfId="257" applyFont="1" applyFill="1" applyBorder="1" applyAlignment="1" applyProtection="1">
      <alignment horizontal="left"/>
      <protection locked="0"/>
    </xf>
    <xf numFmtId="0" fontId="8" fillId="20" borderId="4" xfId="257" applyNumberFormat="1" applyFont="1" applyFill="1" applyBorder="1" applyAlignment="1" applyProtection="1">
      <alignment horizontal="left" vertical="center" wrapText="1"/>
      <protection locked="0"/>
    </xf>
    <xf numFmtId="0" fontId="9" fillId="20" borderId="4" xfId="257" applyNumberFormat="1" applyFont="1" applyFill="1" applyBorder="1" applyAlignment="1" applyProtection="1">
      <alignment horizontal="right" vertical="center" wrapText="1"/>
      <protection locked="0"/>
    </xf>
    <xf numFmtId="4" fontId="9" fillId="20" borderId="16" xfId="257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/>
    <xf numFmtId="165" fontId="8" fillId="0" borderId="18" xfId="2" applyFont="1" applyBorder="1" applyProtection="1">
      <protection locked="0"/>
    </xf>
    <xf numFmtId="4" fontId="1" fillId="0" borderId="57" xfId="6" applyNumberFormat="1" applyFont="1" applyFill="1" applyBorder="1"/>
    <xf numFmtId="0" fontId="4" fillId="0" borderId="57" xfId="6" applyFont="1" applyFill="1" applyBorder="1" applyAlignment="1">
      <alignment horizontal="left"/>
    </xf>
    <xf numFmtId="0" fontId="1" fillId="0" borderId="57" xfId="6" applyFont="1" applyFill="1" applyBorder="1" applyAlignment="1">
      <alignment horizontal="left"/>
    </xf>
    <xf numFmtId="165" fontId="9" fillId="0" borderId="16" xfId="2" applyFont="1" applyBorder="1" applyAlignment="1">
      <alignment horizontal="right"/>
    </xf>
    <xf numFmtId="169" fontId="53" fillId="4" borderId="8" xfId="0" applyNumberFormat="1" applyFont="1" applyFill="1" applyBorder="1"/>
    <xf numFmtId="0" fontId="17" fillId="4" borderId="0" xfId="0" applyFont="1" applyFill="1" applyBorder="1"/>
    <xf numFmtId="0" fontId="17" fillId="4" borderId="0" xfId="0" applyFont="1" applyFill="1" applyBorder="1" applyAlignment="1">
      <alignment horizontal="right"/>
    </xf>
    <xf numFmtId="0" fontId="17" fillId="4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0" fontId="17" fillId="4" borderId="0" xfId="0" applyFont="1" applyFill="1" applyBorder="1"/>
    <xf numFmtId="0" fontId="9" fillId="0" borderId="16" xfId="257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257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16" xfId="257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257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257" applyNumberFormat="1" applyFont="1" applyFill="1" applyBorder="1" applyAlignment="1" applyProtection="1">
      <alignment horizontal="left" vertical="center" wrapText="1"/>
      <protection locked="0"/>
    </xf>
    <xf numFmtId="0" fontId="4" fillId="8" borderId="16" xfId="68" applyFont="1" applyFill="1" applyBorder="1" applyAlignment="1" applyProtection="1">
      <alignment horizontal="center" vertical="center" wrapText="1"/>
    </xf>
    <xf numFmtId="4" fontId="4" fillId="8" borderId="16" xfId="68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Border="1" applyProtection="1">
      <protection locked="0"/>
    </xf>
    <xf numFmtId="165" fontId="12" fillId="7" borderId="19" xfId="2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left"/>
    </xf>
    <xf numFmtId="169" fontId="30" fillId="0" borderId="18" xfId="0" applyNumberFormat="1" applyFont="1" applyFill="1" applyBorder="1"/>
    <xf numFmtId="49" fontId="12" fillId="0" borderId="19" xfId="0" applyNumberFormat="1" applyFont="1" applyFill="1" applyBorder="1" applyAlignment="1">
      <alignment horizontal="left"/>
    </xf>
    <xf numFmtId="169" fontId="53" fillId="0" borderId="19" xfId="0" applyNumberFormat="1" applyFont="1" applyFill="1" applyBorder="1"/>
    <xf numFmtId="49" fontId="12" fillId="7" borderId="19" xfId="0" applyNumberFormat="1" applyFont="1" applyFill="1" applyBorder="1" applyAlignment="1">
      <alignment horizontal="right" vertical="center"/>
    </xf>
    <xf numFmtId="0" fontId="17" fillId="4" borderId="0" xfId="0" applyFont="1" applyFill="1" applyBorder="1"/>
    <xf numFmtId="0" fontId="17" fillId="4" borderId="0" xfId="0" applyFont="1" applyFill="1" applyBorder="1"/>
    <xf numFmtId="0" fontId="1" fillId="0" borderId="1" xfId="68" applyFont="1" applyBorder="1" applyProtection="1">
      <protection locked="0"/>
    </xf>
    <xf numFmtId="4" fontId="1" fillId="0" borderId="0" xfId="68" applyNumberFormat="1" applyFont="1" applyBorder="1" applyProtection="1">
      <protection locked="0"/>
    </xf>
    <xf numFmtId="0" fontId="1" fillId="0" borderId="3" xfId="68" applyFont="1" applyBorder="1" applyProtection="1">
      <protection locked="0"/>
    </xf>
    <xf numFmtId="4" fontId="1" fillId="0" borderId="4" xfId="68" applyNumberFormat="1" applyFont="1" applyBorder="1" applyProtection="1">
      <protection locked="0"/>
    </xf>
    <xf numFmtId="4" fontId="1" fillId="0" borderId="2" xfId="68" applyNumberFormat="1" applyFont="1" applyBorder="1" applyProtection="1">
      <protection locked="0"/>
    </xf>
    <xf numFmtId="4" fontId="1" fillId="0" borderId="5" xfId="68" applyNumberFormat="1" applyFont="1" applyBorder="1" applyProtection="1">
      <protection locked="0"/>
    </xf>
    <xf numFmtId="0" fontId="1" fillId="0" borderId="18" xfId="68" applyFont="1" applyBorder="1" applyProtection="1">
      <protection locked="0"/>
    </xf>
    <xf numFmtId="0" fontId="1" fillId="0" borderId="19" xfId="68" applyFont="1" applyBorder="1" applyProtection="1">
      <protection locked="0"/>
    </xf>
    <xf numFmtId="4" fontId="1" fillId="0" borderId="18" xfId="68" applyNumberFormat="1" applyFont="1" applyBorder="1" applyProtection="1">
      <protection locked="0"/>
    </xf>
    <xf numFmtId="4" fontId="1" fillId="0" borderId="19" xfId="68" applyNumberFormat="1" applyFont="1" applyBorder="1" applyProtection="1">
      <protection locked="0"/>
    </xf>
    <xf numFmtId="0" fontId="1" fillId="0" borderId="53" xfId="0" quotePrefix="1" applyFont="1" applyFill="1" applyBorder="1" applyAlignment="1">
      <alignment horizontal="center"/>
    </xf>
    <xf numFmtId="0" fontId="1" fillId="0" borderId="42" xfId="0" quotePrefix="1" applyFont="1" applyFill="1" applyBorder="1" applyAlignment="1">
      <alignment horizontal="center"/>
    </xf>
    <xf numFmtId="0" fontId="8" fillId="0" borderId="58" xfId="0" applyFont="1" applyFill="1" applyBorder="1" applyAlignment="1"/>
    <xf numFmtId="0" fontId="8" fillId="0" borderId="19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/>
    </xf>
    <xf numFmtId="169" fontId="0" fillId="0" borderId="1" xfId="0" applyNumberFormat="1" applyFill="1" applyBorder="1"/>
    <xf numFmtId="4" fontId="8" fillId="0" borderId="16" xfId="0" applyNumberFormat="1" applyFont="1" applyBorder="1"/>
    <xf numFmtId="0" fontId="17" fillId="4" borderId="0" xfId="0" applyFont="1" applyFill="1" applyBorder="1"/>
    <xf numFmtId="0" fontId="34" fillId="4" borderId="2" xfId="0" applyFont="1" applyFill="1" applyBorder="1" applyAlignment="1">
      <alignment horizontal="left" vertical="center" wrapText="1"/>
    </xf>
    <xf numFmtId="4" fontId="8" fillId="0" borderId="17" xfId="257" applyNumberFormat="1" applyFont="1" applyBorder="1" applyAlignment="1" applyProtection="1">
      <alignment horizontal="right" vertical="top"/>
      <protection locked="0"/>
    </xf>
    <xf numFmtId="4" fontId="8" fillId="0" borderId="18" xfId="257" applyNumberFormat="1" applyFont="1" applyBorder="1" applyAlignment="1" applyProtection="1">
      <alignment horizontal="right" vertical="top"/>
      <protection locked="0"/>
    </xf>
    <xf numFmtId="4" fontId="8" fillId="0" borderId="19" xfId="257" applyNumberFormat="1" applyFont="1" applyBorder="1" applyAlignment="1" applyProtection="1">
      <alignment horizontal="right" vertical="top"/>
      <protection locked="0"/>
    </xf>
    <xf numFmtId="176" fontId="0" fillId="0" borderId="18" xfId="0" applyNumberFormat="1" applyFill="1" applyBorder="1"/>
    <xf numFmtId="178" fontId="0" fillId="0" borderId="18" xfId="0" applyNumberFormat="1" applyFill="1" applyBorder="1"/>
    <xf numFmtId="49" fontId="8" fillId="0" borderId="19" xfId="257" applyNumberFormat="1" applyFont="1" applyBorder="1" applyAlignment="1" applyProtection="1">
      <alignment horizontal="left" vertical="top"/>
      <protection locked="0"/>
    </xf>
    <xf numFmtId="49" fontId="8" fillId="0" borderId="18" xfId="257" applyNumberFormat="1" applyFont="1" applyBorder="1" applyAlignment="1" applyProtection="1">
      <alignment horizontal="left" vertical="top"/>
      <protection locked="0"/>
    </xf>
    <xf numFmtId="49" fontId="8" fillId="0" borderId="17" xfId="257" applyNumberFormat="1" applyFont="1" applyBorder="1" applyAlignment="1" applyProtection="1">
      <alignment horizontal="left" vertical="top"/>
      <protection locked="0"/>
    </xf>
    <xf numFmtId="4" fontId="1" fillId="0" borderId="18" xfId="68" applyNumberFormat="1" applyFont="1" applyFill="1" applyBorder="1" applyProtection="1">
      <protection locked="0"/>
    </xf>
    <xf numFmtId="4" fontId="1" fillId="0" borderId="0" xfId="68" applyNumberFormat="1" applyFont="1" applyFill="1" applyBorder="1" applyProtection="1">
      <protection locked="0"/>
    </xf>
    <xf numFmtId="4" fontId="8" fillId="0" borderId="8" xfId="257" applyNumberFormat="1" applyFont="1" applyBorder="1" applyAlignment="1" applyProtection="1">
      <alignment horizontal="right" vertical="top"/>
      <protection locked="0"/>
    </xf>
    <xf numFmtId="4" fontId="8" fillId="0" borderId="2" xfId="257" applyNumberFormat="1" applyFont="1" applyBorder="1" applyAlignment="1" applyProtection="1">
      <alignment horizontal="right" vertical="top"/>
      <protection locked="0"/>
    </xf>
    <xf numFmtId="4" fontId="8" fillId="0" borderId="5" xfId="257" applyNumberFormat="1" applyFont="1" applyBorder="1" applyAlignment="1" applyProtection="1">
      <alignment horizontal="right" vertical="top"/>
      <protection locked="0"/>
    </xf>
    <xf numFmtId="177" fontId="0" fillId="0" borderId="18" xfId="0" applyNumberFormat="1" applyFill="1" applyBorder="1"/>
    <xf numFmtId="0" fontId="0" fillId="0" borderId="0" xfId="0" applyFill="1" applyBorder="1"/>
    <xf numFmtId="0" fontId="1" fillId="0" borderId="0" xfId="68" applyFont="1" applyBorder="1" applyProtection="1">
      <protection locked="0"/>
    </xf>
    <xf numFmtId="49" fontId="0" fillId="0" borderId="0" xfId="0" applyNumberFormat="1" applyFill="1" applyBorder="1" applyAlignment="1">
      <alignment horizontal="left"/>
    </xf>
    <xf numFmtId="49" fontId="0" fillId="0" borderId="18" xfId="0" applyNumberFormat="1" applyFill="1" applyBorder="1" applyAlignment="1">
      <alignment horizontal="left"/>
    </xf>
    <xf numFmtId="0" fontId="1" fillId="0" borderId="1" xfId="68" applyFont="1" applyFill="1" applyBorder="1" applyProtection="1">
      <protection locked="0"/>
    </xf>
    <xf numFmtId="0" fontId="1" fillId="0" borderId="18" xfId="68" applyFont="1" applyFill="1" applyBorder="1" applyProtection="1">
      <protection locked="0"/>
    </xf>
    <xf numFmtId="4" fontId="8" fillId="0" borderId="0" xfId="0" applyNumberFormat="1" applyFont="1" applyBorder="1" applyProtection="1">
      <protection locked="0"/>
    </xf>
    <xf numFmtId="4" fontId="8" fillId="0" borderId="0" xfId="0" applyNumberFormat="1" applyFont="1" applyBorder="1" applyProtection="1">
      <protection locked="0"/>
    </xf>
    <xf numFmtId="4" fontId="8" fillId="0" borderId="0" xfId="0" applyNumberFormat="1" applyFont="1" applyBorder="1" applyProtection="1">
      <protection locked="0"/>
    </xf>
    <xf numFmtId="0" fontId="0" fillId="0" borderId="0" xfId="0"/>
    <xf numFmtId="4" fontId="8" fillId="0" borderId="0" xfId="0" applyNumberFormat="1" applyFont="1" applyBorder="1" applyProtection="1">
      <protection locked="0"/>
    </xf>
    <xf numFmtId="173" fontId="9" fillId="0" borderId="1" xfId="7" applyNumberFormat="1" applyFont="1" applyFill="1" applyBorder="1" applyProtection="1">
      <protection locked="0"/>
    </xf>
    <xf numFmtId="173" fontId="9" fillId="0" borderId="18" xfId="7" applyNumberFormat="1" applyFont="1" applyFill="1" applyBorder="1" applyProtection="1">
      <protection locked="0"/>
    </xf>
    <xf numFmtId="173" fontId="9" fillId="0" borderId="2" xfId="7" applyNumberFormat="1" applyFont="1" applyFill="1" applyBorder="1" applyProtection="1">
      <protection locked="0"/>
    </xf>
    <xf numFmtId="173" fontId="8" fillId="0" borderId="3" xfId="7" applyNumberFormat="1" applyFont="1" applyFill="1" applyBorder="1" applyProtection="1">
      <protection locked="0"/>
    </xf>
    <xf numFmtId="173" fontId="8" fillId="0" borderId="19" xfId="7" applyNumberFormat="1" applyFont="1" applyFill="1" applyBorder="1" applyProtection="1">
      <protection locked="0"/>
    </xf>
    <xf numFmtId="173" fontId="8" fillId="0" borderId="0" xfId="7" applyNumberFormat="1" applyFont="1" applyFill="1" applyBorder="1" applyProtection="1">
      <protection locked="0"/>
    </xf>
    <xf numFmtId="49" fontId="51" fillId="0" borderId="0" xfId="0" applyNumberFormat="1" applyFont="1" applyFill="1" applyBorder="1" applyAlignment="1">
      <alignment horizontal="left"/>
    </xf>
    <xf numFmtId="170" fontId="0" fillId="0" borderId="18" xfId="0" applyNumberFormat="1" applyFill="1" applyBorder="1"/>
    <xf numFmtId="170" fontId="0" fillId="0" borderId="18" xfId="0" applyNumberFormat="1" applyFont="1" applyFill="1" applyBorder="1"/>
    <xf numFmtId="169" fontId="0" fillId="0" borderId="19" xfId="0" applyNumberFormat="1" applyFont="1" applyFill="1" applyBorder="1"/>
    <xf numFmtId="4" fontId="8" fillId="0" borderId="16" xfId="0" applyNumberFormat="1" applyFont="1" applyFill="1" applyBorder="1" applyAlignment="1">
      <alignment horizontal="right"/>
    </xf>
    <xf numFmtId="170" fontId="12" fillId="0" borderId="19" xfId="0" applyNumberFormat="1" applyFont="1" applyFill="1" applyBorder="1"/>
    <xf numFmtId="169" fontId="12" fillId="0" borderId="19" xfId="0" applyNumberFormat="1" applyFont="1" applyFill="1" applyBorder="1"/>
    <xf numFmtId="49" fontId="52" fillId="7" borderId="16" xfId="0" applyNumberFormat="1" applyFont="1" applyFill="1" applyBorder="1" applyAlignment="1">
      <alignment horizontal="left"/>
    </xf>
    <xf numFmtId="49" fontId="52" fillId="7" borderId="16" xfId="0" applyNumberFormat="1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4" fontId="8" fillId="0" borderId="54" xfId="0" applyNumberFormat="1" applyFont="1" applyFill="1" applyBorder="1" applyAlignment="1">
      <alignment horizontal="right"/>
    </xf>
    <xf numFmtId="4" fontId="43" fillId="0" borderId="16" xfId="0" applyNumberFormat="1" applyFont="1" applyFill="1" applyBorder="1" applyAlignment="1">
      <alignment horizontal="right" vertical="center"/>
    </xf>
    <xf numFmtId="4" fontId="9" fillId="0" borderId="16" xfId="0" applyNumberFormat="1" applyFont="1" applyFill="1" applyBorder="1" applyAlignment="1">
      <alignment horizontal="right"/>
    </xf>
    <xf numFmtId="4" fontId="9" fillId="0" borderId="16" xfId="0" applyNumberFormat="1" applyFont="1" applyBorder="1"/>
    <xf numFmtId="4" fontId="8" fillId="0" borderId="16" xfId="0" applyNumberFormat="1" applyFont="1" applyBorder="1"/>
    <xf numFmtId="4" fontId="8" fillId="0" borderId="16" xfId="0" applyNumberFormat="1" applyFont="1" applyBorder="1"/>
    <xf numFmtId="4" fontId="8" fillId="0" borderId="16" xfId="0" applyNumberFormat="1" applyFont="1" applyBorder="1"/>
    <xf numFmtId="0" fontId="17" fillId="7" borderId="16" xfId="0" applyFont="1" applyFill="1" applyBorder="1" applyAlignment="1">
      <alignment horizontal="center"/>
    </xf>
    <xf numFmtId="0" fontId="19" fillId="7" borderId="11" xfId="3" applyFont="1" applyFill="1" applyBorder="1" applyAlignment="1">
      <alignment horizontal="center" vertical="center"/>
    </xf>
    <xf numFmtId="0" fontId="19" fillId="7" borderId="1" xfId="3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center" vertical="center"/>
    </xf>
    <xf numFmtId="0" fontId="12" fillId="7" borderId="0" xfId="3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right" vertical="top"/>
    </xf>
    <xf numFmtId="0" fontId="12" fillId="7" borderId="0" xfId="3" applyFont="1" applyFill="1" applyBorder="1" applyAlignment="1">
      <alignment horizontal="right" vertical="top"/>
    </xf>
    <xf numFmtId="0" fontId="3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justify" vertical="top" wrapText="1"/>
    </xf>
    <xf numFmtId="0" fontId="19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7" fillId="0" borderId="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4" borderId="7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>
      <alignment horizontal="left" vertical="top"/>
    </xf>
    <xf numFmtId="0" fontId="12" fillId="4" borderId="4" xfId="0" applyNumberFormat="1" applyFont="1" applyFill="1" applyBorder="1" applyAlignment="1" applyProtection="1">
      <alignment horizontal="center"/>
      <protection locked="0"/>
    </xf>
    <xf numFmtId="0" fontId="12" fillId="7" borderId="0" xfId="3" applyFont="1" applyFill="1" applyBorder="1" applyAlignment="1">
      <alignment horizontal="center"/>
    </xf>
    <xf numFmtId="0" fontId="21" fillId="4" borderId="0" xfId="0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top" wrapText="1"/>
    </xf>
    <xf numFmtId="0" fontId="12" fillId="7" borderId="6" xfId="3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top"/>
    </xf>
    <xf numFmtId="0" fontId="12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12" fillId="7" borderId="0" xfId="0" applyFont="1" applyFill="1" applyBorder="1" applyAlignment="1">
      <alignment horizontal="center"/>
    </xf>
    <xf numFmtId="0" fontId="3" fillId="4" borderId="0" xfId="0" applyNumberFormat="1" applyFont="1" applyFill="1" applyBorder="1" applyAlignment="1" applyProtection="1">
      <alignment horizontal="left"/>
      <protection locked="0"/>
    </xf>
    <xf numFmtId="0" fontId="3" fillId="4" borderId="0" xfId="3" applyFont="1" applyFill="1" applyBorder="1" applyAlignment="1">
      <alignment horizontal="left" vertical="top" wrapText="1"/>
    </xf>
    <xf numFmtId="0" fontId="12" fillId="4" borderId="0" xfId="3" applyFont="1" applyFill="1" applyBorder="1" applyAlignment="1">
      <alignment horizontal="left" vertical="top"/>
    </xf>
    <xf numFmtId="0" fontId="3" fillId="4" borderId="0" xfId="3" applyFont="1" applyFill="1" applyBorder="1" applyAlignment="1">
      <alignment horizontal="left" vertical="top"/>
    </xf>
    <xf numFmtId="0" fontId="12" fillId="4" borderId="0" xfId="3" applyFont="1" applyFill="1" applyBorder="1" applyAlignment="1">
      <alignment horizontal="left" vertical="top" wrapText="1"/>
    </xf>
    <xf numFmtId="0" fontId="17" fillId="4" borderId="4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left" vertical="top" wrapText="1"/>
    </xf>
    <xf numFmtId="0" fontId="3" fillId="4" borderId="4" xfId="0" applyFont="1" applyFill="1" applyBorder="1" applyAlignment="1" applyProtection="1">
      <alignment horizontal="center" vertical="top"/>
      <protection locked="0"/>
    </xf>
    <xf numFmtId="0" fontId="17" fillId="0" borderId="0" xfId="0" applyFont="1" applyBorder="1" applyAlignment="1">
      <alignment horizontal="center"/>
    </xf>
    <xf numFmtId="0" fontId="12" fillId="4" borderId="0" xfId="1" applyNumberFormat="1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center" vertical="center" wrapText="1"/>
    </xf>
    <xf numFmtId="0" fontId="12" fillId="7" borderId="4" xfId="3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/>
    </xf>
    <xf numFmtId="0" fontId="12" fillId="4" borderId="2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center" vertical="top"/>
    </xf>
    <xf numFmtId="0" fontId="12" fillId="4" borderId="0" xfId="1" applyNumberFormat="1" applyFont="1" applyFill="1" applyBorder="1" applyAlignment="1">
      <alignment horizontal="center" vertical="top"/>
    </xf>
    <xf numFmtId="0" fontId="12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21" fillId="4" borderId="4" xfId="0" applyFont="1" applyFill="1" applyBorder="1" applyAlignment="1" applyProtection="1">
      <alignment horizontal="left" vertical="top"/>
    </xf>
    <xf numFmtId="0" fontId="12" fillId="4" borderId="0" xfId="0" applyFont="1" applyFill="1" applyBorder="1" applyAlignment="1" applyProtection="1">
      <alignment horizontal="center" vertical="top"/>
    </xf>
    <xf numFmtId="0" fontId="1" fillId="4" borderId="0" xfId="0" applyFont="1" applyFill="1" applyBorder="1" applyAlignment="1" applyProtection="1">
      <alignment horizontal="left" vertical="top"/>
    </xf>
    <xf numFmtId="0" fontId="12" fillId="4" borderId="0" xfId="0" applyFont="1" applyFill="1" applyBorder="1" applyAlignment="1" applyProtection="1">
      <alignment horizontal="left" vertical="top"/>
    </xf>
    <xf numFmtId="0" fontId="3" fillId="4" borderId="0" xfId="0" applyFont="1" applyFill="1" applyBorder="1" applyAlignment="1" applyProtection="1">
      <alignment horizontal="left" vertical="top"/>
    </xf>
    <xf numFmtId="0" fontId="21" fillId="4" borderId="0" xfId="0" applyFont="1" applyFill="1" applyBorder="1" applyAlignment="1" applyProtection="1">
      <alignment horizontal="left" vertical="top"/>
    </xf>
    <xf numFmtId="0" fontId="12" fillId="4" borderId="0" xfId="1" applyNumberFormat="1" applyFont="1" applyFill="1" applyBorder="1" applyAlignment="1" applyProtection="1">
      <alignment horizontal="center" vertical="top"/>
    </xf>
    <xf numFmtId="0" fontId="12" fillId="4" borderId="2" xfId="1" applyNumberFormat="1" applyFont="1" applyFill="1" applyBorder="1" applyAlignment="1" applyProtection="1">
      <alignment horizontal="center" vertical="top"/>
    </xf>
    <xf numFmtId="0" fontId="12" fillId="7" borderId="0" xfId="3" applyFont="1" applyFill="1" applyBorder="1" applyAlignment="1" applyProtection="1">
      <alignment horizontal="center"/>
    </xf>
    <xf numFmtId="0" fontId="12" fillId="7" borderId="0" xfId="0" applyFont="1" applyFill="1" applyBorder="1" applyAlignment="1" applyProtection="1">
      <alignment horizontal="right"/>
    </xf>
    <xf numFmtId="0" fontId="3" fillId="7" borderId="0" xfId="0" applyNumberFormat="1" applyFont="1" applyFill="1" applyBorder="1" applyAlignment="1" applyProtection="1">
      <alignment horizontal="left"/>
    </xf>
    <xf numFmtId="0" fontId="12" fillId="4" borderId="0" xfId="1" applyNumberFormat="1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12" fillId="4" borderId="2" xfId="1" applyNumberFormat="1" applyFont="1" applyFill="1" applyBorder="1" applyAlignment="1" applyProtection="1">
      <alignment horizontal="center" vertical="center"/>
    </xf>
    <xf numFmtId="0" fontId="18" fillId="7" borderId="6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/>
    </xf>
    <xf numFmtId="0" fontId="35" fillId="0" borderId="1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33" fillId="7" borderId="11" xfId="0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vertical="center"/>
    </xf>
    <xf numFmtId="0" fontId="33" fillId="7" borderId="10" xfId="0" applyFont="1" applyFill="1" applyBorder="1" applyAlignment="1">
      <alignment vertical="center"/>
    </xf>
    <xf numFmtId="0" fontId="17" fillId="4" borderId="0" xfId="0" applyFont="1" applyFill="1" applyBorder="1"/>
    <xf numFmtId="0" fontId="33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3" fillId="7" borderId="16" xfId="0" applyFont="1" applyFill="1" applyBorder="1" applyAlignment="1">
      <alignment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12" fillId="7" borderId="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37" fontId="12" fillId="7" borderId="16" xfId="4" applyNumberFormat="1" applyFont="1" applyFill="1" applyBorder="1" applyAlignment="1">
      <alignment horizontal="center" vertical="center"/>
    </xf>
    <xf numFmtId="37" fontId="12" fillId="7" borderId="16" xfId="4" applyNumberFormat="1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top" wrapText="1"/>
    </xf>
    <xf numFmtId="165" fontId="43" fillId="4" borderId="17" xfId="2" applyFont="1" applyFill="1" applyBorder="1" applyAlignment="1">
      <alignment horizontal="right" vertical="center" wrapText="1"/>
    </xf>
    <xf numFmtId="165" fontId="43" fillId="4" borderId="19" xfId="2" applyFont="1" applyFill="1" applyBorder="1" applyAlignment="1">
      <alignment horizontal="right" vertical="center" wrapText="1"/>
    </xf>
    <xf numFmtId="165" fontId="4" fillId="0" borderId="9" xfId="2" applyFont="1" applyBorder="1" applyAlignment="1">
      <alignment horizontal="center" vertical="top" wrapText="1"/>
    </xf>
    <xf numFmtId="165" fontId="4" fillId="0" borderId="10" xfId="2" applyFont="1" applyBorder="1" applyAlignment="1">
      <alignment horizontal="center" vertical="top" wrapText="1"/>
    </xf>
    <xf numFmtId="165" fontId="34" fillId="4" borderId="17" xfId="2" applyFont="1" applyFill="1" applyBorder="1" applyAlignment="1">
      <alignment horizontal="right" vertical="center" wrapText="1"/>
    </xf>
    <xf numFmtId="165" fontId="34" fillId="4" borderId="19" xfId="2" applyFont="1" applyFill="1" applyBorder="1" applyAlignment="1">
      <alignment horizontal="right" vertical="center" wrapText="1"/>
    </xf>
    <xf numFmtId="165" fontId="12" fillId="0" borderId="9" xfId="2" applyFont="1" applyBorder="1" applyAlignment="1">
      <alignment horizontal="center" vertical="top" wrapText="1"/>
    </xf>
    <xf numFmtId="165" fontId="12" fillId="0" borderId="10" xfId="2" applyFont="1" applyBorder="1" applyAlignment="1">
      <alignment horizontal="center" vertical="top" wrapText="1"/>
    </xf>
    <xf numFmtId="0" fontId="12" fillId="7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3" fillId="4" borderId="0" xfId="0" applyFont="1" applyFill="1" applyBorder="1" applyAlignment="1">
      <alignment horizontal="left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top" wrapText="1"/>
    </xf>
    <xf numFmtId="0" fontId="17" fillId="4" borderId="16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right"/>
    </xf>
    <xf numFmtId="0" fontId="17" fillId="4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right"/>
    </xf>
    <xf numFmtId="0" fontId="17" fillId="4" borderId="10" xfId="0" applyFont="1" applyFill="1" applyBorder="1" applyAlignment="1">
      <alignment horizontal="right"/>
    </xf>
    <xf numFmtId="0" fontId="12" fillId="7" borderId="1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16" xfId="3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32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  <xf numFmtId="0" fontId="12" fillId="8" borderId="27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left" vertical="center" wrapText="1"/>
    </xf>
    <xf numFmtId="0" fontId="17" fillId="4" borderId="29" xfId="0" applyFont="1" applyFill="1" applyBorder="1" applyAlignment="1">
      <alignment horizontal="left" vertical="center" wrapText="1"/>
    </xf>
    <xf numFmtId="0" fontId="17" fillId="4" borderId="2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top" wrapText="1" indent="1"/>
    </xf>
    <xf numFmtId="0" fontId="17" fillId="4" borderId="29" xfId="0" applyFont="1" applyFill="1" applyBorder="1" applyAlignment="1">
      <alignment horizontal="left" vertical="top" wrapText="1" indent="1"/>
    </xf>
    <xf numFmtId="0" fontId="17" fillId="4" borderId="32" xfId="0" applyFont="1" applyFill="1" applyBorder="1" applyAlignment="1">
      <alignment horizontal="left" vertical="center" wrapText="1"/>
    </xf>
    <xf numFmtId="0" fontId="17" fillId="4" borderId="37" xfId="0" applyFont="1" applyFill="1" applyBorder="1" applyAlignment="1">
      <alignment horizontal="left" vertical="center" wrapText="1"/>
    </xf>
    <xf numFmtId="0" fontId="12" fillId="8" borderId="39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justify" vertical="center" wrapText="1"/>
    </xf>
    <xf numFmtId="0" fontId="17" fillId="4" borderId="2" xfId="0" applyFont="1" applyFill="1" applyBorder="1" applyAlignment="1">
      <alignment horizontal="justify"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left" vertical="center" wrapText="1" indent="3"/>
    </xf>
    <xf numFmtId="0" fontId="18" fillId="4" borderId="10" xfId="0" applyFont="1" applyFill="1" applyBorder="1" applyAlignment="1">
      <alignment horizontal="left" vertical="center" wrapText="1" indent="3"/>
    </xf>
    <xf numFmtId="0" fontId="18" fillId="7" borderId="9" xfId="0" applyFont="1" applyFill="1" applyBorder="1" applyAlignment="1">
      <alignment horizontal="center"/>
    </xf>
    <xf numFmtId="9" fontId="18" fillId="4" borderId="3" xfId="20" applyFont="1" applyFill="1" applyBorder="1" applyAlignment="1">
      <alignment horizontal="center"/>
    </xf>
    <xf numFmtId="9" fontId="18" fillId="4" borderId="5" xfId="2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 wrapText="1" indent="3"/>
    </xf>
    <xf numFmtId="0" fontId="18" fillId="4" borderId="5" xfId="0" applyFont="1" applyFill="1" applyBorder="1" applyAlignment="1">
      <alignment horizontal="left" vertical="center" wrapText="1" indent="3"/>
    </xf>
    <xf numFmtId="0" fontId="12" fillId="7" borderId="17" xfId="21" applyFont="1" applyFill="1" applyBorder="1" applyAlignment="1">
      <alignment horizontal="center" vertical="center" wrapText="1"/>
    </xf>
    <xf numFmtId="0" fontId="12" fillId="7" borderId="18" xfId="21" applyFont="1" applyFill="1" applyBorder="1" applyAlignment="1">
      <alignment horizontal="center" vertical="center" wrapText="1"/>
    </xf>
    <xf numFmtId="0" fontId="12" fillId="7" borderId="9" xfId="21" applyFont="1" applyFill="1" applyBorder="1" applyAlignment="1">
      <alignment horizontal="center" vertical="center" wrapText="1"/>
    </xf>
    <xf numFmtId="0" fontId="12" fillId="7" borderId="10" xfId="21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7" borderId="16" xfId="21" applyFont="1" applyFill="1" applyBorder="1" applyAlignment="1">
      <alignment horizontal="center" vertical="center" wrapText="1"/>
    </xf>
    <xf numFmtId="0" fontId="12" fillId="7" borderId="19" xfId="2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left" vertical="center"/>
    </xf>
    <xf numFmtId="0" fontId="18" fillId="7" borderId="10" xfId="0" applyFont="1" applyFill="1" applyBorder="1" applyAlignment="1">
      <alignment horizontal="left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8" fillId="3" borderId="47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 wrapText="1"/>
    </xf>
    <xf numFmtId="0" fontId="49" fillId="19" borderId="6" xfId="6" applyFont="1" applyFill="1" applyBorder="1" applyAlignment="1" applyProtection="1">
      <alignment horizontal="center" vertical="center" wrapText="1"/>
      <protection locked="0"/>
    </xf>
    <xf numFmtId="0" fontId="49" fillId="19" borderId="10" xfId="6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/>
    </xf>
    <xf numFmtId="0" fontId="49" fillId="19" borderId="9" xfId="7" applyFont="1" applyFill="1" applyBorder="1" applyAlignment="1" applyProtection="1">
      <alignment horizontal="center" vertical="center" wrapText="1"/>
      <protection locked="0"/>
    </xf>
    <xf numFmtId="0" fontId="49" fillId="19" borderId="6" xfId="7" applyFont="1" applyFill="1" applyBorder="1" applyAlignment="1" applyProtection="1">
      <alignment horizontal="center" vertical="center" wrapText="1"/>
      <protection locked="0"/>
    </xf>
    <xf numFmtId="0" fontId="49" fillId="19" borderId="10" xfId="7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4" fillId="8" borderId="9" xfId="68" applyFont="1" applyFill="1" applyBorder="1" applyAlignment="1" applyProtection="1">
      <alignment horizontal="center" vertical="center" wrapText="1"/>
      <protection locked="0"/>
    </xf>
    <xf numFmtId="0" fontId="4" fillId="8" borderId="6" xfId="68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/>
      <protection locked="0"/>
    </xf>
  </cellXfs>
  <cellStyles count="369">
    <cellStyle name="=C:\WINNT\SYSTEM32\COMMAND.COM" xfId="1"/>
    <cellStyle name="20% - Énfasis1 2" xfId="105"/>
    <cellStyle name="20% - Énfasis2 2" xfId="106"/>
    <cellStyle name="20% - Énfasis3 2" xfId="107"/>
    <cellStyle name="20% - Énfasis4 2" xfId="108"/>
    <cellStyle name="40% - Énfasis3 2" xfId="109"/>
    <cellStyle name="60% - Énfasis3 2" xfId="110"/>
    <cellStyle name="60% - Énfasis4 2" xfId="111"/>
    <cellStyle name="60% - Énfasis6 2" xfId="112"/>
    <cellStyle name="Euro" xfId="10"/>
    <cellStyle name="Fecha" xfId="22"/>
    <cellStyle name="Fijo" xfId="23"/>
    <cellStyle name="HEADING1" xfId="24"/>
    <cellStyle name="HEADING2" xfId="25"/>
    <cellStyle name="Millares" xfId="2" builtinId="3"/>
    <cellStyle name="Millares 10" xfId="126"/>
    <cellStyle name="Millares 10 2" xfId="317"/>
    <cellStyle name="Millares 11" xfId="278"/>
    <cellStyle name="Millares 12" xfId="26"/>
    <cellStyle name="Millares 12 2" xfId="287"/>
    <cellStyle name="Millares 13" xfId="27"/>
    <cellStyle name="Millares 13 2" xfId="288"/>
    <cellStyle name="Millares 14" xfId="28"/>
    <cellStyle name="Millares 14 2" xfId="289"/>
    <cellStyle name="Millares 15" xfId="29"/>
    <cellStyle name="Millares 15 2" xfId="290"/>
    <cellStyle name="Millares 2" xfId="5"/>
    <cellStyle name="Millares 2 10" xfId="31"/>
    <cellStyle name="Millares 2 10 2" xfId="292"/>
    <cellStyle name="Millares 2 11" xfId="32"/>
    <cellStyle name="Millares 2 11 2" xfId="293"/>
    <cellStyle name="Millares 2 12" xfId="33"/>
    <cellStyle name="Millares 2 12 2" xfId="294"/>
    <cellStyle name="Millares 2 13" xfId="34"/>
    <cellStyle name="Millares 2 13 2" xfId="295"/>
    <cellStyle name="Millares 2 14" xfId="35"/>
    <cellStyle name="Millares 2 14 2" xfId="296"/>
    <cellStyle name="Millares 2 15" xfId="36"/>
    <cellStyle name="Millares 2 15 2" xfId="297"/>
    <cellStyle name="Millares 2 16" xfId="116"/>
    <cellStyle name="Millares 2 16 2" xfId="315"/>
    <cellStyle name="Millares 2 17" xfId="121"/>
    <cellStyle name="Millares 2 17 2" xfId="316"/>
    <cellStyle name="Millares 2 18" xfId="30"/>
    <cellStyle name="Millares 2 18 2" xfId="291"/>
    <cellStyle name="Millares 2 19" xfId="247"/>
    <cellStyle name="Millares 2 19 2" xfId="323"/>
    <cellStyle name="Millares 2 2" xfId="11"/>
    <cellStyle name="Millares 2 2 10" xfId="282"/>
    <cellStyle name="Millares 2 2 11" xfId="349"/>
    <cellStyle name="Millares 2 2 12" xfId="354"/>
    <cellStyle name="Millares 2 2 13" xfId="360"/>
    <cellStyle name="Millares 2 2 14" xfId="365"/>
    <cellStyle name="Millares 2 2 2" xfId="127"/>
    <cellStyle name="Millares 2 2 2 2" xfId="318"/>
    <cellStyle name="Millares 2 2 3" xfId="37"/>
    <cellStyle name="Millares 2 2 3 2" xfId="298"/>
    <cellStyle name="Millares 2 2 4" xfId="248"/>
    <cellStyle name="Millares 2 2 4 2" xfId="324"/>
    <cellStyle name="Millares 2 2 5" xfId="254"/>
    <cellStyle name="Millares 2 2 5 2" xfId="328"/>
    <cellStyle name="Millares 2 2 6" xfId="258"/>
    <cellStyle name="Millares 2 2 6 2" xfId="331"/>
    <cellStyle name="Millares 2 2 7" xfId="263"/>
    <cellStyle name="Millares 2 2 7 2" xfId="336"/>
    <cellStyle name="Millares 2 2 8" xfId="268"/>
    <cellStyle name="Millares 2 2 8 2" xfId="341"/>
    <cellStyle name="Millares 2 2 9" xfId="272"/>
    <cellStyle name="Millares 2 2 9 2" xfId="345"/>
    <cellStyle name="Millares 2 20" xfId="260"/>
    <cellStyle name="Millares 2 20 2" xfId="333"/>
    <cellStyle name="Millares 2 21" xfId="261"/>
    <cellStyle name="Millares 2 21 2" xfId="334"/>
    <cellStyle name="Millares 2 22" xfId="265"/>
    <cellStyle name="Millares 2 22 2" xfId="338"/>
    <cellStyle name="Millares 2 23" xfId="266"/>
    <cellStyle name="Millares 2 23 2" xfId="339"/>
    <cellStyle name="Millares 2 24" xfId="271"/>
    <cellStyle name="Millares 2 24 2" xfId="344"/>
    <cellStyle name="Millares 2 25" xfId="275"/>
    <cellStyle name="Millares 2 26" xfId="279"/>
    <cellStyle name="Millares 2 27" xfId="348"/>
    <cellStyle name="Millares 2 28" xfId="353"/>
    <cellStyle name="Millares 2 29" xfId="359"/>
    <cellStyle name="Millares 2 3" xfId="12"/>
    <cellStyle name="Millares 2 3 10" xfId="366"/>
    <cellStyle name="Millares 2 3 2" xfId="38"/>
    <cellStyle name="Millares 2 3 2 2" xfId="299"/>
    <cellStyle name="Millares 2 3 3" xfId="249"/>
    <cellStyle name="Millares 2 3 3 2" xfId="325"/>
    <cellStyle name="Millares 2 3 4" xfId="255"/>
    <cellStyle name="Millares 2 3 4 2" xfId="329"/>
    <cellStyle name="Millares 2 3 5" xfId="273"/>
    <cellStyle name="Millares 2 3 5 2" xfId="346"/>
    <cellStyle name="Millares 2 3 6" xfId="283"/>
    <cellStyle name="Millares 2 3 7" xfId="350"/>
    <cellStyle name="Millares 2 3 8" xfId="355"/>
    <cellStyle name="Millares 2 3 9" xfId="361"/>
    <cellStyle name="Millares 2 30" xfId="364"/>
    <cellStyle name="Millares 2 4" xfId="39"/>
    <cellStyle name="Millares 2 4 2" xfId="300"/>
    <cellStyle name="Millares 2 5" xfId="40"/>
    <cellStyle name="Millares 2 5 2" xfId="301"/>
    <cellStyle name="Millares 2 6" xfId="41"/>
    <cellStyle name="Millares 2 6 2" xfId="302"/>
    <cellStyle name="Millares 2 7" xfId="42"/>
    <cellStyle name="Millares 2 7 2" xfId="303"/>
    <cellStyle name="Millares 2 8" xfId="43"/>
    <cellStyle name="Millares 2 8 2" xfId="304"/>
    <cellStyle name="Millares 2 9" xfId="44"/>
    <cellStyle name="Millares 2 9 2" xfId="305"/>
    <cellStyle name="Millares 3" xfId="13"/>
    <cellStyle name="Millares 3 10" xfId="284"/>
    <cellStyle name="Millares 3 11" xfId="351"/>
    <cellStyle name="Millares 3 12" xfId="356"/>
    <cellStyle name="Millares 3 13" xfId="362"/>
    <cellStyle name="Millares 3 14" xfId="367"/>
    <cellStyle name="Millares 3 2" xfId="45"/>
    <cellStyle name="Millares 3 2 2" xfId="306"/>
    <cellStyle name="Millares 3 3" xfId="46"/>
    <cellStyle name="Millares 3 3 2" xfId="307"/>
    <cellStyle name="Millares 3 4" xfId="47"/>
    <cellStyle name="Millares 3 4 2" xfId="308"/>
    <cellStyle name="Millares 3 5" xfId="48"/>
    <cellStyle name="Millares 3 5 2" xfId="309"/>
    <cellStyle name="Millares 3 6" xfId="113"/>
    <cellStyle name="Millares 3 6 2" xfId="314"/>
    <cellStyle name="Millares 3 7" xfId="250"/>
    <cellStyle name="Millares 3 7 2" xfId="326"/>
    <cellStyle name="Millares 3 8" xfId="259"/>
    <cellStyle name="Millares 3 8 2" xfId="332"/>
    <cellStyle name="Millares 3 9" xfId="274"/>
    <cellStyle name="Millares 3 9 2" xfId="347"/>
    <cellStyle name="Millares 4" xfId="49"/>
    <cellStyle name="Millares 4 2" xfId="104"/>
    <cellStyle name="Millares 4 3" xfId="128"/>
    <cellStyle name="Millares 4 3 2" xfId="319"/>
    <cellStyle name="Millares 4 4" xfId="310"/>
    <cellStyle name="Millares 5" xfId="129"/>
    <cellStyle name="Millares 5 2" xfId="320"/>
    <cellStyle name="Millares 6" xfId="50"/>
    <cellStyle name="Millares 6 2" xfId="311"/>
    <cellStyle name="Millares 7" xfId="51"/>
    <cellStyle name="Millares 7 2" xfId="312"/>
    <cellStyle name="Millares 8" xfId="52"/>
    <cellStyle name="Millares 8 2" xfId="130"/>
    <cellStyle name="Millares 8 2 2" xfId="321"/>
    <cellStyle name="Millares 8 3" xfId="313"/>
    <cellStyle name="Millares 9" xfId="131"/>
    <cellStyle name="Millares 9 2" xfId="322"/>
    <cellStyle name="Moneda 2" xfId="14"/>
    <cellStyle name="Moneda 2 10" xfId="357"/>
    <cellStyle name="Moneda 2 11" xfId="363"/>
    <cellStyle name="Moneda 2 12" xfId="368"/>
    <cellStyle name="Moneda 2 2" xfId="251"/>
    <cellStyle name="Moneda 2 2 2" xfId="264"/>
    <cellStyle name="Moneda 2 2 2 2" xfId="337"/>
    <cellStyle name="Moneda 2 2 3" xfId="269"/>
    <cellStyle name="Moneda 2 2 3 2" xfId="342"/>
    <cellStyle name="Moneda 2 2 4" xfId="327"/>
    <cellStyle name="Moneda 2 3" xfId="256"/>
    <cellStyle name="Moneda 2 3 2" xfId="330"/>
    <cellStyle name="Moneda 2 4" xfId="262"/>
    <cellStyle name="Moneda 2 4 2" xfId="335"/>
    <cellStyle name="Moneda 2 5" xfId="267"/>
    <cellStyle name="Moneda 2 5 2" xfId="340"/>
    <cellStyle name="Moneda 2 6" xfId="270"/>
    <cellStyle name="Moneda 2 6 2" xfId="343"/>
    <cellStyle name="Moneda 2 7" xfId="276"/>
    <cellStyle name="Moneda 2 8" xfId="285"/>
    <cellStyle name="Moneda 2 9" xfId="352"/>
    <cellStyle name="Normal" xfId="0" builtinId="0"/>
    <cellStyle name="Normal 10" xfId="132"/>
    <cellStyle name="Normal 10 2" xfId="53"/>
    <cellStyle name="Normal 10 3" xfId="54"/>
    <cellStyle name="Normal 10 4" xfId="55"/>
    <cellStyle name="Normal 10 5" xfId="56"/>
    <cellStyle name="Normal 11" xfId="133"/>
    <cellStyle name="Normal 12" xfId="57"/>
    <cellStyle name="Normal 12 2" xfId="134"/>
    <cellStyle name="Normal 13" xfId="135"/>
    <cellStyle name="Normal 14" xfId="58"/>
    <cellStyle name="Normal 15" xfId="277"/>
    <cellStyle name="Normal 2" xfId="3"/>
    <cellStyle name="Normal 2 10" xfId="59"/>
    <cellStyle name="Normal 2 10 2" xfId="136"/>
    <cellStyle name="Normal 2 10 3" xfId="137"/>
    <cellStyle name="Normal 2 11" xfId="60"/>
    <cellStyle name="Normal 2 11 2" xfId="138"/>
    <cellStyle name="Normal 2 11 3" xfId="139"/>
    <cellStyle name="Normal 2 12" xfId="61"/>
    <cellStyle name="Normal 2 12 2" xfId="140"/>
    <cellStyle name="Normal 2 12 3" xfId="141"/>
    <cellStyle name="Normal 2 13" xfId="62"/>
    <cellStyle name="Normal 2 13 2" xfId="142"/>
    <cellStyle name="Normal 2 13 3" xfId="143"/>
    <cellStyle name="Normal 2 14" xfId="63"/>
    <cellStyle name="Normal 2 14 2" xfId="144"/>
    <cellStyle name="Normal 2 14 3" xfId="145"/>
    <cellStyle name="Normal 2 15" xfId="64"/>
    <cellStyle name="Normal 2 15 2" xfId="146"/>
    <cellStyle name="Normal 2 15 3" xfId="147"/>
    <cellStyle name="Normal 2 16" xfId="65"/>
    <cellStyle name="Normal 2 16 2" xfId="148"/>
    <cellStyle name="Normal 2 16 3" xfId="149"/>
    <cellStyle name="Normal 2 17" xfId="66"/>
    <cellStyle name="Normal 2 17 2" xfId="150"/>
    <cellStyle name="Normal 2 17 3" xfId="151"/>
    <cellStyle name="Normal 2 18" xfId="67"/>
    <cellStyle name="Normal 2 18 2" xfId="152"/>
    <cellStyle name="Normal 2 19" xfId="114"/>
    <cellStyle name="Normal 2 2" xfId="6"/>
    <cellStyle name="Normal 2 2 10" xfId="154"/>
    <cellStyle name="Normal 2 2 11" xfId="155"/>
    <cellStyle name="Normal 2 2 12" xfId="156"/>
    <cellStyle name="Normal 2 2 13" xfId="157"/>
    <cellStyle name="Normal 2 2 14" xfId="158"/>
    <cellStyle name="Normal 2 2 15" xfId="159"/>
    <cellStyle name="Normal 2 2 16" xfId="160"/>
    <cellStyle name="Normal 2 2 17" xfId="161"/>
    <cellStyle name="Normal 2 2 18" xfId="162"/>
    <cellStyle name="Normal 2 2 19" xfId="163"/>
    <cellStyle name="Normal 2 2 2" xfId="164"/>
    <cellStyle name="Normal 2 2 2 2" xfId="165"/>
    <cellStyle name="Normal 2 2 2 3" xfId="166"/>
    <cellStyle name="Normal 2 2 2 4" xfId="167"/>
    <cellStyle name="Normal 2 2 2 5" xfId="168"/>
    <cellStyle name="Normal 2 2 2 6" xfId="169"/>
    <cellStyle name="Normal 2 2 2 7" xfId="170"/>
    <cellStyle name="Normal 2 2 20" xfId="171"/>
    <cellStyle name="Normal 2 2 21" xfId="172"/>
    <cellStyle name="Normal 2 2 22" xfId="173"/>
    <cellStyle name="Normal 2 2 23" xfId="153"/>
    <cellStyle name="Normal 2 2 3" xfId="174"/>
    <cellStyle name="Normal 2 2 4" xfId="175"/>
    <cellStyle name="Normal 2 2 5" xfId="176"/>
    <cellStyle name="Normal 2 2 6" xfId="177"/>
    <cellStyle name="Normal 2 2 7" xfId="178"/>
    <cellStyle name="Normal 2 2 8" xfId="179"/>
    <cellStyle name="Normal 2 2 9" xfId="180"/>
    <cellStyle name="Normal 2 20" xfId="181"/>
    <cellStyle name="Normal 2 21" xfId="182"/>
    <cellStyle name="Normal 2 22" xfId="183"/>
    <cellStyle name="Normal 2 23" xfId="184"/>
    <cellStyle name="Normal 2 24" xfId="185"/>
    <cellStyle name="Normal 2 25" xfId="186"/>
    <cellStyle name="Normal 2 26" xfId="187"/>
    <cellStyle name="Normal 2 27" xfId="188"/>
    <cellStyle name="Normal 2 28" xfId="189"/>
    <cellStyle name="Normal 2 29" xfId="190"/>
    <cellStyle name="Normal 2 3" xfId="68"/>
    <cellStyle name="Normal 2 3 2" xfId="192"/>
    <cellStyle name="Normal 2 3 3" xfId="193"/>
    <cellStyle name="Normal 2 3 4" xfId="194"/>
    <cellStyle name="Normal 2 3 5" xfId="195"/>
    <cellStyle name="Normal 2 3 6" xfId="196"/>
    <cellStyle name="Normal 2 3 7" xfId="197"/>
    <cellStyle name="Normal 2 3 8" xfId="191"/>
    <cellStyle name="Normal 2 30" xfId="198"/>
    <cellStyle name="Normal 2 31" xfId="257"/>
    <cellStyle name="Normal 2 4" xfId="69"/>
    <cellStyle name="Normal 2 4 2" xfId="199"/>
    <cellStyle name="Normal 2 4 3" xfId="200"/>
    <cellStyle name="Normal 2 5" xfId="70"/>
    <cellStyle name="Normal 2 5 2" xfId="201"/>
    <cellStyle name="Normal 2 5 3" xfId="202"/>
    <cellStyle name="Normal 2 6" xfId="71"/>
    <cellStyle name="Normal 2 6 2" xfId="203"/>
    <cellStyle name="Normal 2 6 3" xfId="204"/>
    <cellStyle name="Normal 2 7" xfId="72"/>
    <cellStyle name="Normal 2 7 2" xfId="205"/>
    <cellStyle name="Normal 2 7 3" xfId="206"/>
    <cellStyle name="Normal 2 8" xfId="73"/>
    <cellStyle name="Normal 2 8 2" xfId="207"/>
    <cellStyle name="Normal 2 8 3" xfId="208"/>
    <cellStyle name="Normal 2 82" xfId="209"/>
    <cellStyle name="Normal 2 83" xfId="210"/>
    <cellStyle name="Normal 2 86" xfId="211"/>
    <cellStyle name="Normal 2 9" xfId="74"/>
    <cellStyle name="Normal 2 9 2" xfId="212"/>
    <cellStyle name="Normal 2 9 3" xfId="213"/>
    <cellStyle name="Normal 3" xfId="7"/>
    <cellStyle name="Normal 3 10" xfId="252"/>
    <cellStyle name="Normal 3 11" xfId="280"/>
    <cellStyle name="Normal 3 2" xfId="76"/>
    <cellStyle name="Normal 3 2 2" xfId="358"/>
    <cellStyle name="Normal 3 3" xfId="77"/>
    <cellStyle name="Normal 3 4" xfId="78"/>
    <cellStyle name="Normal 3 5" xfId="79"/>
    <cellStyle name="Normal 3 6" xfId="80"/>
    <cellStyle name="Normal 3 7" xfId="81"/>
    <cellStyle name="Normal 3 8" xfId="82"/>
    <cellStyle name="Normal 3 9" xfId="75"/>
    <cellStyle name="Normal 4" xfId="15"/>
    <cellStyle name="Normal 4 2" xfId="8"/>
    <cellStyle name="Normal 4 2 2" xfId="117"/>
    <cellStyle name="Normal 4 3" xfId="122"/>
    <cellStyle name="Normal 4 4" xfId="125"/>
    <cellStyle name="Normal 4 5" xfId="83"/>
    <cellStyle name="Normal 5" xfId="16"/>
    <cellStyle name="Normal 5 10" xfId="214"/>
    <cellStyle name="Normal 5 11" xfId="215"/>
    <cellStyle name="Normal 5 12" xfId="216"/>
    <cellStyle name="Normal 5 13" xfId="217"/>
    <cellStyle name="Normal 5 14" xfId="218"/>
    <cellStyle name="Normal 5 15" xfId="219"/>
    <cellStyle name="Normal 5 16" xfId="220"/>
    <cellStyle name="Normal 5 17" xfId="221"/>
    <cellStyle name="Normal 5 2" xfId="17"/>
    <cellStyle name="Normal 5 2 2" xfId="222"/>
    <cellStyle name="Normal 5 3" xfId="84"/>
    <cellStyle name="Normal 5 3 2" xfId="223"/>
    <cellStyle name="Normal 5 4" xfId="85"/>
    <cellStyle name="Normal 5 4 2" xfId="224"/>
    <cellStyle name="Normal 5 5" xfId="86"/>
    <cellStyle name="Normal 5 5 2" xfId="225"/>
    <cellStyle name="Normal 5 6" xfId="118"/>
    <cellStyle name="Normal 5 7" xfId="123"/>
    <cellStyle name="Normal 5 7 2" xfId="226"/>
    <cellStyle name="Normal 5 8" xfId="227"/>
    <cellStyle name="Normal 5 9" xfId="228"/>
    <cellStyle name="Normal 56" xfId="119"/>
    <cellStyle name="Normal 6" xfId="18"/>
    <cellStyle name="Normal 6 2" xfId="19"/>
    <cellStyle name="Normal 6 3" xfId="87"/>
    <cellStyle name="Normal 7" xfId="88"/>
    <cellStyle name="Normal 7 10" xfId="230"/>
    <cellStyle name="Normal 7 11" xfId="231"/>
    <cellStyle name="Normal 7 12" xfId="232"/>
    <cellStyle name="Normal 7 13" xfId="233"/>
    <cellStyle name="Normal 7 14" xfId="234"/>
    <cellStyle name="Normal 7 15" xfId="235"/>
    <cellStyle name="Normal 7 16" xfId="236"/>
    <cellStyle name="Normal 7 17" xfId="237"/>
    <cellStyle name="Normal 7 18" xfId="229"/>
    <cellStyle name="Normal 7 2" xfId="238"/>
    <cellStyle name="Normal 7 3" xfId="239"/>
    <cellStyle name="Normal 7 4" xfId="240"/>
    <cellStyle name="Normal 7 5" xfId="241"/>
    <cellStyle name="Normal 7 6" xfId="242"/>
    <cellStyle name="Normal 7 7" xfId="243"/>
    <cellStyle name="Normal 7 8" xfId="244"/>
    <cellStyle name="Normal 7 9" xfId="245"/>
    <cellStyle name="Normal 8" xfId="89"/>
    <cellStyle name="Normal 9" xfId="4"/>
    <cellStyle name="Normal 9 2" xfId="124"/>
    <cellStyle name="Normal 9 3" xfId="115"/>
    <cellStyle name="Normal_141008Reportes Cuadros Institucionales-sectorialesADV" xfId="21"/>
    <cellStyle name="Notas 2" xfId="90"/>
    <cellStyle name="Porcentaje" xfId="20" builtinId="5"/>
    <cellStyle name="Porcentaje 2" xfId="120"/>
    <cellStyle name="Porcentaje 3" xfId="286"/>
    <cellStyle name="Porcentual 2" xfId="9"/>
    <cellStyle name="Porcentual 2 2" xfId="253"/>
    <cellStyle name="Porcentual 2 3" xfId="281"/>
    <cellStyle name="SAPBEXstdItem" xfId="246"/>
    <cellStyle name="Total 10" xfId="91"/>
    <cellStyle name="Total 11" xfId="92"/>
    <cellStyle name="Total 12" xfId="93"/>
    <cellStyle name="Total 13" xfId="94"/>
    <cellStyle name="Total 14" xfId="95"/>
    <cellStyle name="Total 2" xfId="96"/>
    <cellStyle name="Total 3" xfId="97"/>
    <cellStyle name="Total 4" xfId="98"/>
    <cellStyle name="Total 5" xfId="99"/>
    <cellStyle name="Total 6" xfId="100"/>
    <cellStyle name="Total 7" xfId="101"/>
    <cellStyle name="Total 8" xfId="102"/>
    <cellStyle name="Total 9" xfId="10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871607" y="217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683559</xdr:colOff>
      <xdr:row>696</xdr:row>
      <xdr:rowOff>145676</xdr:rowOff>
    </xdr:from>
    <xdr:to>
      <xdr:col>4</xdr:col>
      <xdr:colOff>1344706</xdr:colOff>
      <xdr:row>696</xdr:row>
      <xdr:rowOff>145676</xdr:rowOff>
    </xdr:to>
    <xdr:cxnSp macro="">
      <xdr:nvCxnSpPr>
        <xdr:cNvPr id="3" name="Conector recto 2"/>
        <xdr:cNvCxnSpPr/>
      </xdr:nvCxnSpPr>
      <xdr:spPr>
        <a:xfrm>
          <a:off x="6129618" y="124934382"/>
          <a:ext cx="244288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627529</xdr:colOff>
      <xdr:row>696</xdr:row>
      <xdr:rowOff>100854</xdr:rowOff>
    </xdr:from>
    <xdr:to>
      <xdr:col>2</xdr:col>
      <xdr:colOff>2308411</xdr:colOff>
      <xdr:row>696</xdr:row>
      <xdr:rowOff>100854</xdr:rowOff>
    </xdr:to>
    <xdr:cxnSp macro="">
      <xdr:nvCxnSpPr>
        <xdr:cNvPr id="5" name="Conector recto 4"/>
        <xdr:cNvCxnSpPr/>
      </xdr:nvCxnSpPr>
      <xdr:spPr>
        <a:xfrm>
          <a:off x="627529" y="124889560"/>
          <a:ext cx="244288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>
        <a:xfrm>
          <a:off x="3457575" y="25050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2981325</xdr:colOff>
      <xdr:row>14</xdr:row>
      <xdr:rowOff>85725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2981325" y="22764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40</xdr:row>
      <xdr:rowOff>123825</xdr:rowOff>
    </xdr:from>
    <xdr:to>
      <xdr:col>1</xdr:col>
      <xdr:colOff>3095625</xdr:colOff>
      <xdr:row>41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CxnSpPr/>
      </xdr:nvCxnSpPr>
      <xdr:spPr>
        <a:xfrm>
          <a:off x="247650" y="6515100"/>
          <a:ext cx="29241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3409950</xdr:colOff>
      <xdr:row>40</xdr:row>
      <xdr:rowOff>123825</xdr:rowOff>
    </xdr:from>
    <xdr:to>
      <xdr:col>5</xdr:col>
      <xdr:colOff>247650</xdr:colOff>
      <xdr:row>41</xdr:row>
      <xdr:rowOff>0</xdr:rowOff>
    </xdr:to>
    <xdr:cxnSp macro="">
      <xdr:nvCxnSpPr>
        <xdr:cNvPr id="11" name="10 Conector recto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CxnSpPr/>
      </xdr:nvCxnSpPr>
      <xdr:spPr>
        <a:xfrm>
          <a:off x="3486150" y="6515100"/>
          <a:ext cx="29241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112058</xdr:colOff>
      <xdr:row>16</xdr:row>
      <xdr:rowOff>369796</xdr:rowOff>
    </xdr:from>
    <xdr:ext cx="1750287" cy="512836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5860676" y="3877237"/>
          <a:ext cx="1750287" cy="512836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661147</xdr:colOff>
      <xdr:row>19</xdr:row>
      <xdr:rowOff>44824</xdr:rowOff>
    </xdr:from>
    <xdr:ext cx="1750287" cy="468013"/>
    <xdr:sp macro="" textlink="">
      <xdr:nvSpPr>
        <xdr:cNvPr id="2" name="2 Rectángulo"/>
        <xdr:cNvSpPr/>
      </xdr:nvSpPr>
      <xdr:spPr>
        <a:xfrm>
          <a:off x="6600265" y="320488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3409950</xdr:colOff>
      <xdr:row>12</xdr:row>
      <xdr:rowOff>95250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SpPr/>
      </xdr:nvSpPr>
      <xdr:spPr>
        <a:xfrm>
          <a:off x="3409950" y="20955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46">
          <cell r="I46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4"/>
  <sheetViews>
    <sheetView showGridLines="0" topLeftCell="A49" zoomScale="80" zoomScaleNormal="80" zoomScalePageLayoutView="80" workbookViewId="0">
      <selection activeCell="E56" sqref="E56"/>
    </sheetView>
  </sheetViews>
  <sheetFormatPr baseColWidth="10" defaultRowHeight="12.75"/>
  <cols>
    <col min="1" max="1" width="4.85546875" style="30" customWidth="1"/>
    <col min="2" max="2" width="27.5703125" style="48" customWidth="1"/>
    <col min="3" max="3" width="37.85546875" style="30" customWidth="1"/>
    <col min="4" max="5" width="21" style="30" customWidth="1"/>
    <col min="6" max="6" width="11" style="102" customWidth="1"/>
    <col min="7" max="8" width="27.5703125" style="30" customWidth="1"/>
    <col min="9" max="10" width="21" style="30" customWidth="1"/>
    <col min="11" max="11" width="4.85546875" style="23" customWidth="1"/>
    <col min="12" max="12" width="1.7109375" style="91" customWidth="1"/>
    <col min="13" max="16384" width="11.42578125" style="30"/>
  </cols>
  <sheetData>
    <row r="1" spans="1:12" ht="6" customHeight="1">
      <c r="A1" s="87"/>
      <c r="B1" s="88"/>
      <c r="C1" s="87"/>
      <c r="D1" s="87"/>
      <c r="E1" s="87"/>
      <c r="F1" s="89"/>
      <c r="G1" s="87"/>
      <c r="H1" s="87"/>
      <c r="I1" s="87"/>
      <c r="J1" s="87"/>
      <c r="K1" s="87"/>
      <c r="L1" s="48"/>
    </row>
    <row r="2" spans="1:12" ht="14.1" customHeight="1">
      <c r="A2" s="87"/>
      <c r="B2" s="90"/>
      <c r="C2" s="816" t="s">
        <v>436</v>
      </c>
      <c r="D2" s="816"/>
      <c r="E2" s="816"/>
      <c r="F2" s="816"/>
      <c r="G2" s="816"/>
      <c r="H2" s="816"/>
      <c r="I2" s="816"/>
      <c r="J2" s="90"/>
      <c r="K2" s="90"/>
    </row>
    <row r="3" spans="1:12" ht="14.1" customHeight="1">
      <c r="A3" s="87"/>
      <c r="B3" s="90"/>
      <c r="C3" s="816" t="s">
        <v>1193</v>
      </c>
      <c r="D3" s="816"/>
      <c r="E3" s="816"/>
      <c r="F3" s="816"/>
      <c r="G3" s="816"/>
      <c r="H3" s="816"/>
      <c r="I3" s="816"/>
      <c r="J3" s="90"/>
      <c r="K3" s="90"/>
    </row>
    <row r="4" spans="1:12" ht="14.1" customHeight="1">
      <c r="A4" s="87"/>
      <c r="B4" s="92"/>
      <c r="C4" s="816" t="s">
        <v>0</v>
      </c>
      <c r="D4" s="816"/>
      <c r="E4" s="816"/>
      <c r="F4" s="816"/>
      <c r="G4" s="816"/>
      <c r="H4" s="816"/>
      <c r="I4" s="816"/>
      <c r="J4" s="92"/>
      <c r="K4" s="92"/>
    </row>
    <row r="5" spans="1:12" ht="26.25" customHeight="1">
      <c r="A5" s="93"/>
      <c r="B5" s="28"/>
      <c r="C5" s="29"/>
      <c r="D5" s="28" t="s">
        <v>3</v>
      </c>
      <c r="E5" s="815" t="s">
        <v>549</v>
      </c>
      <c r="F5" s="815"/>
      <c r="G5" s="815"/>
      <c r="H5" s="29"/>
      <c r="I5" s="29"/>
      <c r="J5" s="29"/>
      <c r="K5" s="30"/>
    </row>
    <row r="6" spans="1:12" ht="3" customHeight="1">
      <c r="A6" s="94"/>
      <c r="B6" s="94"/>
      <c r="C6" s="94"/>
      <c r="D6" s="94"/>
      <c r="E6" s="94"/>
      <c r="F6" s="95"/>
      <c r="G6" s="94"/>
      <c r="H6" s="94"/>
      <c r="I6" s="94"/>
      <c r="J6" s="94"/>
      <c r="K6" s="30"/>
      <c r="L6" s="48"/>
    </row>
    <row r="7" spans="1:12" ht="3" customHeight="1">
      <c r="A7" s="94"/>
      <c r="B7" s="94"/>
      <c r="C7" s="94"/>
      <c r="D7" s="94"/>
      <c r="E7" s="94"/>
      <c r="F7" s="95"/>
      <c r="G7" s="94"/>
      <c r="H7" s="94"/>
      <c r="I7" s="94"/>
      <c r="J7" s="94"/>
    </row>
    <row r="8" spans="1:12" s="98" customFormat="1" ht="15" customHeight="1">
      <c r="A8" s="797"/>
      <c r="B8" s="799" t="s">
        <v>75</v>
      </c>
      <c r="C8" s="799"/>
      <c r="D8" s="529" t="s">
        <v>4</v>
      </c>
      <c r="E8" s="529"/>
      <c r="F8" s="801"/>
      <c r="G8" s="799" t="s">
        <v>75</v>
      </c>
      <c r="H8" s="799"/>
      <c r="I8" s="529" t="s">
        <v>4</v>
      </c>
      <c r="J8" s="529"/>
      <c r="K8" s="96"/>
      <c r="L8" s="97"/>
    </row>
    <row r="9" spans="1:12" s="98" customFormat="1" ht="15" customHeight="1">
      <c r="A9" s="798"/>
      <c r="B9" s="800"/>
      <c r="C9" s="800"/>
      <c r="D9" s="99">
        <v>2017</v>
      </c>
      <c r="E9" s="99">
        <v>2016</v>
      </c>
      <c r="F9" s="802"/>
      <c r="G9" s="800"/>
      <c r="H9" s="800"/>
      <c r="I9" s="99">
        <v>2017</v>
      </c>
      <c r="J9" s="99">
        <v>2016</v>
      </c>
      <c r="K9" s="100"/>
      <c r="L9" s="97"/>
    </row>
    <row r="10" spans="1:12" ht="3" customHeight="1">
      <c r="A10" s="530"/>
      <c r="B10" s="94"/>
      <c r="C10" s="94"/>
      <c r="D10" s="94"/>
      <c r="E10" s="94"/>
      <c r="F10" s="95"/>
      <c r="G10" s="94"/>
      <c r="H10" s="94"/>
      <c r="I10" s="94"/>
      <c r="J10" s="94"/>
      <c r="K10" s="45"/>
      <c r="L10" s="48"/>
    </row>
    <row r="11" spans="1:12" ht="3" customHeight="1">
      <c r="A11" s="530"/>
      <c r="B11" s="94"/>
      <c r="C11" s="94"/>
      <c r="D11" s="94"/>
      <c r="E11" s="94"/>
      <c r="F11" s="95"/>
      <c r="G11" s="94"/>
      <c r="H11" s="94"/>
      <c r="I11" s="94"/>
      <c r="J11" s="94"/>
      <c r="K11" s="45"/>
    </row>
    <row r="12" spans="1:12">
      <c r="A12" s="120"/>
      <c r="B12" s="804" t="s">
        <v>5</v>
      </c>
      <c r="C12" s="804"/>
      <c r="D12" s="101"/>
      <c r="E12" s="57"/>
      <c r="G12" s="804" t="s">
        <v>6</v>
      </c>
      <c r="H12" s="804"/>
      <c r="I12" s="83"/>
      <c r="J12" s="83"/>
      <c r="K12" s="45"/>
    </row>
    <row r="13" spans="1:12" ht="5.0999999999999996" customHeight="1">
      <c r="A13" s="120"/>
      <c r="B13" s="56"/>
      <c r="C13" s="83"/>
      <c r="D13" s="47"/>
      <c r="E13" s="47"/>
      <c r="G13" s="56"/>
      <c r="H13" s="83"/>
      <c r="I13" s="52"/>
      <c r="J13" s="52"/>
      <c r="K13" s="45"/>
    </row>
    <row r="14" spans="1:12">
      <c r="A14" s="120"/>
      <c r="B14" s="805" t="s">
        <v>7</v>
      </c>
      <c r="C14" s="805"/>
      <c r="D14" s="47"/>
      <c r="E14" s="47"/>
      <c r="G14" s="805" t="s">
        <v>8</v>
      </c>
      <c r="H14" s="805"/>
      <c r="I14" s="47"/>
      <c r="J14" s="47"/>
      <c r="K14" s="45"/>
    </row>
    <row r="15" spans="1:12" ht="5.0999999999999996" customHeight="1">
      <c r="A15" s="120"/>
      <c r="B15" s="68"/>
      <c r="C15" s="60"/>
      <c r="D15" s="47"/>
      <c r="E15" s="47"/>
      <c r="G15" s="68"/>
      <c r="H15" s="60"/>
      <c r="I15" s="47"/>
      <c r="J15" s="47"/>
      <c r="K15" s="45"/>
    </row>
    <row r="16" spans="1:12">
      <c r="A16" s="120"/>
      <c r="B16" s="803" t="s">
        <v>9</v>
      </c>
      <c r="C16" s="803"/>
      <c r="D16" s="59">
        <v>54895196.420000002</v>
      </c>
      <c r="E16" s="59">
        <v>28602848.949999999</v>
      </c>
      <c r="G16" s="803" t="s">
        <v>10</v>
      </c>
      <c r="H16" s="803"/>
      <c r="I16" s="59">
        <v>1782760.93</v>
      </c>
      <c r="J16" s="59">
        <v>40245596.600000001</v>
      </c>
      <c r="K16" s="45"/>
    </row>
    <row r="17" spans="1:11">
      <c r="A17" s="120"/>
      <c r="B17" s="803" t="s">
        <v>11</v>
      </c>
      <c r="C17" s="803"/>
      <c r="D17" s="59">
        <v>292649.58</v>
      </c>
      <c r="E17" s="59">
        <v>18487803.27</v>
      </c>
      <c r="G17" s="803" t="s">
        <v>12</v>
      </c>
      <c r="H17" s="803"/>
      <c r="I17" s="59">
        <v>0</v>
      </c>
      <c r="J17" s="59">
        <v>0</v>
      </c>
      <c r="K17" s="45"/>
    </row>
    <row r="18" spans="1:11">
      <c r="A18" s="120"/>
      <c r="B18" s="803" t="s">
        <v>13</v>
      </c>
      <c r="C18" s="803"/>
      <c r="D18" s="59">
        <v>9709960.1400000006</v>
      </c>
      <c r="E18" s="59">
        <v>13493411.1</v>
      </c>
      <c r="G18" s="803" t="s">
        <v>14</v>
      </c>
      <c r="H18" s="803"/>
      <c r="I18" s="59">
        <v>0</v>
      </c>
      <c r="J18" s="59">
        <v>0</v>
      </c>
      <c r="K18" s="45"/>
    </row>
    <row r="19" spans="1:11">
      <c r="A19" s="120"/>
      <c r="B19" s="803" t="s">
        <v>15</v>
      </c>
      <c r="C19" s="803"/>
      <c r="D19" s="59">
        <v>0</v>
      </c>
      <c r="E19" s="59">
        <v>0</v>
      </c>
      <c r="G19" s="803" t="s">
        <v>16</v>
      </c>
      <c r="H19" s="803"/>
      <c r="I19" s="59">
        <v>0</v>
      </c>
      <c r="J19" s="59">
        <v>0</v>
      </c>
      <c r="K19" s="45"/>
    </row>
    <row r="20" spans="1:11">
      <c r="A20" s="120"/>
      <c r="B20" s="803" t="s">
        <v>17</v>
      </c>
      <c r="C20" s="803"/>
      <c r="D20" s="59">
        <v>0</v>
      </c>
      <c r="E20" s="59">
        <v>0</v>
      </c>
      <c r="G20" s="803" t="s">
        <v>18</v>
      </c>
      <c r="H20" s="803"/>
      <c r="I20" s="59">
        <v>0</v>
      </c>
      <c r="J20" s="59">
        <v>0</v>
      </c>
      <c r="K20" s="45"/>
    </row>
    <row r="21" spans="1:11" ht="25.5" customHeight="1">
      <c r="A21" s="120"/>
      <c r="B21" s="803" t="s">
        <v>19</v>
      </c>
      <c r="C21" s="803"/>
      <c r="D21" s="59">
        <v>0</v>
      </c>
      <c r="E21" s="59">
        <v>0</v>
      </c>
      <c r="G21" s="806" t="s">
        <v>20</v>
      </c>
      <c r="H21" s="806"/>
      <c r="I21" s="59">
        <v>0</v>
      </c>
      <c r="J21" s="59">
        <v>0</v>
      </c>
      <c r="K21" s="45"/>
    </row>
    <row r="22" spans="1:11">
      <c r="A22" s="120"/>
      <c r="B22" s="803" t="s">
        <v>21</v>
      </c>
      <c r="C22" s="803"/>
      <c r="D22" s="59">
        <v>0</v>
      </c>
      <c r="E22" s="59">
        <v>0</v>
      </c>
      <c r="G22" s="803" t="s">
        <v>22</v>
      </c>
      <c r="H22" s="803"/>
      <c r="I22" s="59">
        <v>0</v>
      </c>
      <c r="J22" s="59">
        <v>0</v>
      </c>
      <c r="K22" s="45"/>
    </row>
    <row r="23" spans="1:11">
      <c r="A23" s="120"/>
      <c r="B23" s="103"/>
      <c r="C23" s="104"/>
      <c r="D23" s="105"/>
      <c r="E23" s="105"/>
      <c r="G23" s="803" t="s">
        <v>23</v>
      </c>
      <c r="H23" s="803"/>
      <c r="I23" s="59">
        <v>33036.94</v>
      </c>
      <c r="J23" s="59">
        <v>42098.22</v>
      </c>
      <c r="K23" s="45"/>
    </row>
    <row r="24" spans="1:11">
      <c r="A24" s="147"/>
      <c r="B24" s="805" t="s">
        <v>24</v>
      </c>
      <c r="C24" s="805"/>
      <c r="D24" s="106">
        <f>SUM(D16:D22)</f>
        <v>64897806.140000001</v>
      </c>
      <c r="E24" s="106">
        <f>SUM(E16:E22)</f>
        <v>60584063.32</v>
      </c>
      <c r="F24" s="107"/>
      <c r="G24" s="56"/>
      <c r="H24" s="83"/>
      <c r="I24" s="64"/>
      <c r="J24" s="64"/>
      <c r="K24" s="45"/>
    </row>
    <row r="25" spans="1:11">
      <c r="A25" s="147"/>
      <c r="B25" s="56"/>
      <c r="C25" s="108"/>
      <c r="D25" s="64"/>
      <c r="E25" s="64"/>
      <c r="F25" s="107"/>
      <c r="G25" s="805" t="s">
        <v>25</v>
      </c>
      <c r="H25" s="805"/>
      <c r="I25" s="106">
        <f>SUM(I16:I23)</f>
        <v>1815797.8699999999</v>
      </c>
      <c r="J25" s="106">
        <f>SUM(J16:J23)</f>
        <v>40287694.82</v>
      </c>
      <c r="K25" s="45"/>
    </row>
    <row r="26" spans="1:11">
      <c r="A26" s="120"/>
      <c r="B26" s="103"/>
      <c r="C26" s="103"/>
      <c r="D26" s="105"/>
      <c r="E26" s="105"/>
      <c r="G26" s="109"/>
      <c r="H26" s="104"/>
      <c r="I26" s="105"/>
      <c r="J26" s="105"/>
      <c r="K26" s="45"/>
    </row>
    <row r="27" spans="1:11">
      <c r="A27" s="120"/>
      <c r="B27" s="805" t="s">
        <v>26</v>
      </c>
      <c r="C27" s="805"/>
      <c r="D27" s="47"/>
      <c r="E27" s="47"/>
      <c r="G27" s="805" t="s">
        <v>27</v>
      </c>
      <c r="H27" s="805"/>
      <c r="I27" s="47"/>
      <c r="J27" s="47"/>
      <c r="K27" s="45"/>
    </row>
    <row r="28" spans="1:11">
      <c r="A28" s="120"/>
      <c r="B28" s="103"/>
      <c r="C28" s="103"/>
      <c r="D28" s="105"/>
      <c r="E28" s="105"/>
      <c r="G28" s="103"/>
      <c r="H28" s="104"/>
      <c r="I28" s="105"/>
      <c r="J28" s="105"/>
      <c r="K28" s="45"/>
    </row>
    <row r="29" spans="1:11">
      <c r="A29" s="120"/>
      <c r="B29" s="803" t="s">
        <v>28</v>
      </c>
      <c r="C29" s="803"/>
      <c r="D29" s="59">
        <v>0</v>
      </c>
      <c r="E29" s="59">
        <v>0</v>
      </c>
      <c r="G29" s="803" t="s">
        <v>29</v>
      </c>
      <c r="H29" s="803"/>
      <c r="I29" s="59">
        <v>0</v>
      </c>
      <c r="J29" s="59">
        <v>0</v>
      </c>
      <c r="K29" s="45"/>
    </row>
    <row r="30" spans="1:11">
      <c r="A30" s="120"/>
      <c r="B30" s="803" t="s">
        <v>30</v>
      </c>
      <c r="C30" s="803"/>
      <c r="D30" s="59">
        <v>0</v>
      </c>
      <c r="E30" s="59">
        <v>0</v>
      </c>
      <c r="G30" s="803" t="s">
        <v>31</v>
      </c>
      <c r="H30" s="803"/>
      <c r="I30" s="59">
        <v>0</v>
      </c>
      <c r="J30" s="59">
        <v>0</v>
      </c>
      <c r="K30" s="45"/>
    </row>
    <row r="31" spans="1:11">
      <c r="A31" s="120"/>
      <c r="B31" s="803" t="s">
        <v>32</v>
      </c>
      <c r="C31" s="803"/>
      <c r="D31" s="59">
        <v>230187033.96000001</v>
      </c>
      <c r="E31" s="59">
        <v>218902498.56</v>
      </c>
      <c r="G31" s="803" t="s">
        <v>33</v>
      </c>
      <c r="H31" s="803"/>
      <c r="I31" s="59">
        <v>0</v>
      </c>
      <c r="J31" s="59">
        <v>0</v>
      </c>
      <c r="K31" s="45"/>
    </row>
    <row r="32" spans="1:11">
      <c r="A32" s="120"/>
      <c r="B32" s="803" t="s">
        <v>34</v>
      </c>
      <c r="C32" s="803"/>
      <c r="D32" s="59">
        <v>97342287.590000004</v>
      </c>
      <c r="E32" s="59">
        <v>96314399.689999998</v>
      </c>
      <c r="G32" s="803" t="s">
        <v>35</v>
      </c>
      <c r="H32" s="803"/>
      <c r="I32" s="59">
        <v>0</v>
      </c>
      <c r="J32" s="59">
        <v>0</v>
      </c>
      <c r="K32" s="45"/>
    </row>
    <row r="33" spans="1:11" ht="26.25" customHeight="1">
      <c r="A33" s="120"/>
      <c r="B33" s="803" t="s">
        <v>36</v>
      </c>
      <c r="C33" s="803"/>
      <c r="D33" s="59"/>
      <c r="E33" s="59"/>
      <c r="G33" s="806" t="s">
        <v>37</v>
      </c>
      <c r="H33" s="806"/>
      <c r="I33" s="59">
        <v>0</v>
      </c>
      <c r="J33" s="59">
        <v>0</v>
      </c>
      <c r="K33" s="45"/>
    </row>
    <row r="34" spans="1:11">
      <c r="A34" s="120"/>
      <c r="B34" s="803" t="s">
        <v>38</v>
      </c>
      <c r="C34" s="803"/>
      <c r="D34" s="59">
        <v>-62765163.75</v>
      </c>
      <c r="E34" s="59">
        <v>-63875546.490000002</v>
      </c>
      <c r="G34" s="803" t="s">
        <v>39</v>
      </c>
      <c r="H34" s="803"/>
      <c r="I34" s="59">
        <v>0</v>
      </c>
      <c r="J34" s="59">
        <v>0</v>
      </c>
      <c r="K34" s="45"/>
    </row>
    <row r="35" spans="1:11">
      <c r="A35" s="120"/>
      <c r="B35" s="803" t="s">
        <v>40</v>
      </c>
      <c r="C35" s="803"/>
      <c r="D35" s="59">
        <v>0</v>
      </c>
      <c r="E35" s="59">
        <v>0</v>
      </c>
      <c r="G35" s="103"/>
      <c r="H35" s="104"/>
      <c r="I35" s="105"/>
      <c r="J35" s="105"/>
      <c r="K35" s="45"/>
    </row>
    <row r="36" spans="1:11">
      <c r="A36" s="120"/>
      <c r="B36" s="803" t="s">
        <v>41</v>
      </c>
      <c r="C36" s="803"/>
      <c r="D36" s="59">
        <v>0</v>
      </c>
      <c r="E36" s="59">
        <v>0</v>
      </c>
      <c r="G36" s="805" t="s">
        <v>42</v>
      </c>
      <c r="H36" s="805"/>
      <c r="I36" s="106">
        <f>SUM(I29:I34)</f>
        <v>0</v>
      </c>
      <c r="J36" s="106">
        <f>SUM(J29:J34)</f>
        <v>0</v>
      </c>
      <c r="K36" s="45"/>
    </row>
    <row r="37" spans="1:11">
      <c r="A37" s="120"/>
      <c r="B37" s="803" t="s">
        <v>43</v>
      </c>
      <c r="C37" s="803"/>
      <c r="D37" s="59">
        <v>0</v>
      </c>
      <c r="E37" s="59">
        <v>0</v>
      </c>
      <c r="G37" s="56"/>
      <c r="H37" s="108"/>
      <c r="I37" s="64"/>
      <c r="J37" s="64"/>
      <c r="K37" s="45"/>
    </row>
    <row r="38" spans="1:11">
      <c r="A38" s="120"/>
      <c r="B38" s="103"/>
      <c r="C38" s="104"/>
      <c r="D38" s="105"/>
      <c r="E38" s="105"/>
      <c r="G38" s="805" t="s">
        <v>184</v>
      </c>
      <c r="H38" s="805"/>
      <c r="I38" s="106">
        <f>I25+I36</f>
        <v>1815797.8699999999</v>
      </c>
      <c r="J38" s="106">
        <f>J25+J36</f>
        <v>40287694.82</v>
      </c>
      <c r="K38" s="45"/>
    </row>
    <row r="39" spans="1:11">
      <c r="A39" s="147"/>
      <c r="B39" s="805" t="s">
        <v>45</v>
      </c>
      <c r="C39" s="805"/>
      <c r="D39" s="106">
        <f>SUM(D29:D37)</f>
        <v>264764157.80000001</v>
      </c>
      <c r="E39" s="106">
        <f>SUM(E29:E37)</f>
        <v>251341351.75999999</v>
      </c>
      <c r="F39" s="107"/>
      <c r="G39" s="56"/>
      <c r="H39" s="110"/>
      <c r="I39" s="64"/>
      <c r="J39" s="64"/>
      <c r="K39" s="45"/>
    </row>
    <row r="40" spans="1:11">
      <c r="A40" s="120"/>
      <c r="B40" s="103"/>
      <c r="C40" s="56"/>
      <c r="D40" s="105"/>
      <c r="E40" s="105"/>
      <c r="G40" s="804" t="s">
        <v>46</v>
      </c>
      <c r="H40" s="804"/>
      <c r="I40" s="105"/>
      <c r="J40" s="105"/>
      <c r="K40" s="45"/>
    </row>
    <row r="41" spans="1:11">
      <c r="A41" s="120"/>
      <c r="B41" s="805" t="s">
        <v>185</v>
      </c>
      <c r="C41" s="805"/>
      <c r="D41" s="106">
        <f>D24+D39</f>
        <v>329661963.94</v>
      </c>
      <c r="E41" s="106">
        <f>E24+E39</f>
        <v>311925415.07999998</v>
      </c>
      <c r="G41" s="56"/>
      <c r="H41" s="110"/>
      <c r="I41" s="105"/>
      <c r="J41" s="105"/>
      <c r="K41" s="45"/>
    </row>
    <row r="42" spans="1:11">
      <c r="A42" s="120"/>
      <c r="B42" s="103"/>
      <c r="C42" s="103"/>
      <c r="D42" s="105"/>
      <c r="E42" s="105"/>
      <c r="G42" s="805" t="s">
        <v>48</v>
      </c>
      <c r="H42" s="805"/>
      <c r="I42" s="106">
        <f>SUM(I44:I46)</f>
        <v>353641293.69999999</v>
      </c>
      <c r="J42" s="106">
        <f>SUM(J44:J46)</f>
        <v>318326786.48000002</v>
      </c>
      <c r="K42" s="45"/>
    </row>
    <row r="43" spans="1:11">
      <c r="A43" s="120"/>
      <c r="B43" s="103"/>
      <c r="C43" s="103"/>
      <c r="D43" s="105"/>
      <c r="E43" s="105"/>
      <c r="G43" s="103"/>
      <c r="H43" s="57"/>
      <c r="I43" s="105"/>
      <c r="J43" s="105"/>
      <c r="K43" s="45"/>
    </row>
    <row r="44" spans="1:11">
      <c r="A44" s="120"/>
      <c r="B44" s="103"/>
      <c r="C44" s="103"/>
      <c r="D44" s="105"/>
      <c r="E44" s="105"/>
      <c r="G44" s="803" t="s">
        <v>49</v>
      </c>
      <c r="H44" s="803"/>
      <c r="I44" s="59">
        <v>347497972.45999998</v>
      </c>
      <c r="J44" s="59">
        <v>312183465.24000001</v>
      </c>
      <c r="K44" s="45"/>
    </row>
    <row r="45" spans="1:11">
      <c r="A45" s="120"/>
      <c r="B45" s="103"/>
      <c r="C45" s="807"/>
      <c r="D45" s="807"/>
      <c r="E45" s="105"/>
      <c r="G45" s="803" t="s">
        <v>50</v>
      </c>
      <c r="H45" s="803"/>
      <c r="I45" s="59">
        <v>6143321.2400000002</v>
      </c>
      <c r="J45" s="59">
        <v>6143321.2400000002</v>
      </c>
      <c r="K45" s="45"/>
    </row>
    <row r="46" spans="1:11">
      <c r="A46" s="120"/>
      <c r="B46" s="103"/>
      <c r="C46" s="807"/>
      <c r="D46" s="807"/>
      <c r="E46" s="105"/>
      <c r="G46" s="803" t="s">
        <v>51</v>
      </c>
      <c r="H46" s="803"/>
      <c r="I46" s="59">
        <v>0</v>
      </c>
      <c r="J46" s="59">
        <v>0</v>
      </c>
      <c r="K46" s="45"/>
    </row>
    <row r="47" spans="1:11">
      <c r="A47" s="120"/>
      <c r="B47" s="103"/>
      <c r="C47" s="807"/>
      <c r="D47" s="807"/>
      <c r="E47" s="105"/>
      <c r="G47" s="103"/>
      <c r="H47" s="57"/>
      <c r="I47" s="105"/>
      <c r="J47" s="105"/>
      <c r="K47" s="45"/>
    </row>
    <row r="48" spans="1:11">
      <c r="A48" s="120"/>
      <c r="B48" s="103"/>
      <c r="C48" s="807"/>
      <c r="D48" s="807"/>
      <c r="E48" s="105"/>
      <c r="G48" s="805" t="s">
        <v>52</v>
      </c>
      <c r="H48" s="805"/>
      <c r="I48" s="106">
        <f>SUM(I50:I54)</f>
        <v>-25795127.630000003</v>
      </c>
      <c r="J48" s="106">
        <f>SUM(J50:J54)</f>
        <v>-46689066.219999999</v>
      </c>
      <c r="K48" s="45"/>
    </row>
    <row r="49" spans="1:11">
      <c r="A49" s="120"/>
      <c r="B49" s="103"/>
      <c r="C49" s="807"/>
      <c r="D49" s="807"/>
      <c r="E49" s="105"/>
      <c r="G49" s="56"/>
      <c r="H49" s="57"/>
      <c r="I49" s="111"/>
      <c r="J49" s="111"/>
      <c r="K49" s="45"/>
    </row>
    <row r="50" spans="1:11">
      <c r="A50" s="120"/>
      <c r="B50" s="103"/>
      <c r="C50" s="807"/>
      <c r="D50" s="807"/>
      <c r="E50" s="105"/>
      <c r="G50" s="803" t="s">
        <v>53</v>
      </c>
      <c r="H50" s="803"/>
      <c r="I50" s="59">
        <v>22494866.210000001</v>
      </c>
      <c r="J50" s="59">
        <v>-1159294.71</v>
      </c>
      <c r="K50" s="45"/>
    </row>
    <row r="51" spans="1:11">
      <c r="A51" s="120"/>
      <c r="B51" s="103"/>
      <c r="C51" s="807"/>
      <c r="D51" s="807"/>
      <c r="E51" s="105"/>
      <c r="G51" s="803" t="s">
        <v>54</v>
      </c>
      <c r="H51" s="803"/>
      <c r="I51" s="59">
        <v>-48289993.840000004</v>
      </c>
      <c r="J51" s="59">
        <v>-45529771.509999998</v>
      </c>
      <c r="K51" s="45"/>
    </row>
    <row r="52" spans="1:11">
      <c r="A52" s="120"/>
      <c r="B52" s="103"/>
      <c r="C52" s="807"/>
      <c r="D52" s="807"/>
      <c r="E52" s="105"/>
      <c r="G52" s="803" t="s">
        <v>55</v>
      </c>
      <c r="H52" s="803"/>
      <c r="I52" s="59">
        <v>0</v>
      </c>
      <c r="J52" s="59">
        <v>0</v>
      </c>
      <c r="K52" s="45"/>
    </row>
    <row r="53" spans="1:11">
      <c r="A53" s="120"/>
      <c r="B53" s="103"/>
      <c r="C53" s="103"/>
      <c r="D53" s="105"/>
      <c r="E53" s="105"/>
      <c r="G53" s="803" t="s">
        <v>56</v>
      </c>
      <c r="H53" s="803"/>
      <c r="I53" s="59">
        <v>0</v>
      </c>
      <c r="J53" s="59">
        <v>0</v>
      </c>
      <c r="K53" s="45"/>
    </row>
    <row r="54" spans="1:11">
      <c r="A54" s="120"/>
      <c r="B54" s="103"/>
      <c r="C54" s="103"/>
      <c r="D54" s="105"/>
      <c r="E54" s="105"/>
      <c r="G54" s="803" t="s">
        <v>57</v>
      </c>
      <c r="H54" s="803"/>
      <c r="I54" s="59">
        <v>0</v>
      </c>
      <c r="J54" s="59">
        <v>0</v>
      </c>
      <c r="K54" s="45"/>
    </row>
    <row r="55" spans="1:11">
      <c r="A55" s="120"/>
      <c r="B55" s="103"/>
      <c r="C55" s="103"/>
      <c r="D55" s="105"/>
      <c r="E55" s="105"/>
      <c r="G55" s="103"/>
      <c r="H55" s="57"/>
      <c r="I55" s="105"/>
      <c r="J55" s="105"/>
      <c r="K55" s="45"/>
    </row>
    <row r="56" spans="1:11" ht="25.5" customHeight="1">
      <c r="A56" s="120"/>
      <c r="B56" s="103"/>
      <c r="C56" s="103"/>
      <c r="D56" s="105"/>
      <c r="E56" s="105"/>
      <c r="G56" s="805" t="s">
        <v>58</v>
      </c>
      <c r="H56" s="805"/>
      <c r="I56" s="106">
        <f>SUM(I58:I59)</f>
        <v>0</v>
      </c>
      <c r="J56" s="106">
        <f>SUM(J58:J59)</f>
        <v>0</v>
      </c>
      <c r="K56" s="45"/>
    </row>
    <row r="57" spans="1:11">
      <c r="A57" s="120"/>
      <c r="B57" s="103"/>
      <c r="C57" s="103"/>
      <c r="D57" s="105"/>
      <c r="E57" s="105"/>
      <c r="G57" s="103"/>
      <c r="H57" s="57"/>
      <c r="I57" s="105"/>
      <c r="J57" s="105"/>
      <c r="K57" s="45"/>
    </row>
    <row r="58" spans="1:11">
      <c r="A58" s="120"/>
      <c r="B58" s="103"/>
      <c r="C58" s="103"/>
      <c r="D58" s="105"/>
      <c r="E58" s="105"/>
      <c r="G58" s="803" t="s">
        <v>59</v>
      </c>
      <c r="H58" s="803"/>
      <c r="I58" s="59">
        <v>0</v>
      </c>
      <c r="J58" s="59">
        <v>0</v>
      </c>
      <c r="K58" s="45"/>
    </row>
    <row r="59" spans="1:11">
      <c r="A59" s="120"/>
      <c r="B59" s="103"/>
      <c r="C59" s="103"/>
      <c r="D59" s="105"/>
      <c r="E59" s="105"/>
      <c r="G59" s="803" t="s">
        <v>60</v>
      </c>
      <c r="H59" s="803"/>
      <c r="I59" s="59">
        <v>0</v>
      </c>
      <c r="J59" s="59">
        <v>0</v>
      </c>
      <c r="K59" s="45"/>
    </row>
    <row r="60" spans="1:11" ht="9.9499999999999993" customHeight="1">
      <c r="A60" s="120"/>
      <c r="B60" s="103"/>
      <c r="C60" s="103"/>
      <c r="D60" s="105"/>
      <c r="E60" s="105"/>
      <c r="G60" s="103"/>
      <c r="H60" s="112"/>
      <c r="I60" s="105"/>
      <c r="J60" s="105"/>
      <c r="K60" s="45"/>
    </row>
    <row r="61" spans="1:11">
      <c r="A61" s="120"/>
      <c r="B61" s="103"/>
      <c r="C61" s="103"/>
      <c r="D61" s="105"/>
      <c r="E61" s="105"/>
      <c r="G61" s="805" t="s">
        <v>61</v>
      </c>
      <c r="H61" s="805"/>
      <c r="I61" s="106">
        <f>I42+I48+I56</f>
        <v>327846166.06999999</v>
      </c>
      <c r="J61" s="106">
        <f>J42+J48+J56</f>
        <v>271637720.25999999</v>
      </c>
      <c r="K61" s="45"/>
    </row>
    <row r="62" spans="1:11" ht="9.9499999999999993" customHeight="1">
      <c r="A62" s="120"/>
      <c r="B62" s="103"/>
      <c r="C62" s="103"/>
      <c r="D62" s="105"/>
      <c r="E62" s="105"/>
      <c r="G62" s="103"/>
      <c r="H62" s="57"/>
      <c r="I62" s="105"/>
      <c r="J62" s="105"/>
      <c r="K62" s="45"/>
    </row>
    <row r="63" spans="1:11">
      <c r="A63" s="120"/>
      <c r="B63" s="103"/>
      <c r="C63" s="103"/>
      <c r="D63" s="105"/>
      <c r="E63" s="105"/>
      <c r="G63" s="805" t="s">
        <v>186</v>
      </c>
      <c r="H63" s="805"/>
      <c r="I63" s="106">
        <f>I38+I61</f>
        <v>329661963.94</v>
      </c>
      <c r="J63" s="106">
        <f>J38+J61</f>
        <v>311925415.07999998</v>
      </c>
      <c r="K63" s="45"/>
    </row>
    <row r="64" spans="1:11" ht="6" customHeight="1">
      <c r="A64" s="265"/>
      <c r="B64" s="113"/>
      <c r="C64" s="113"/>
      <c r="D64" s="113"/>
      <c r="E64" s="113"/>
      <c r="F64" s="114"/>
      <c r="G64" s="113"/>
      <c r="H64" s="113"/>
      <c r="I64" s="113"/>
      <c r="J64" s="113"/>
      <c r="K64" s="72"/>
    </row>
    <row r="65" spans="2:11" ht="6" customHeight="1">
      <c r="B65" s="57"/>
      <c r="C65" s="78"/>
      <c r="D65" s="79"/>
      <c r="E65" s="79"/>
      <c r="G65" s="80"/>
      <c r="H65" s="78"/>
      <c r="I65" s="79"/>
      <c r="J65" s="79"/>
    </row>
    <row r="66" spans="2:11" ht="6" customHeight="1">
      <c r="B66" s="57"/>
      <c r="C66" s="78"/>
      <c r="D66" s="79"/>
      <c r="E66" s="79"/>
      <c r="G66" s="80"/>
      <c r="H66" s="78"/>
      <c r="I66" s="79"/>
      <c r="J66" s="79"/>
    </row>
    <row r="67" spans="2:11" ht="6" customHeight="1">
      <c r="B67" s="57"/>
      <c r="C67" s="78"/>
      <c r="D67" s="79"/>
      <c r="E67" s="79"/>
      <c r="G67" s="80"/>
      <c r="H67" s="78"/>
      <c r="I67" s="79"/>
      <c r="J67" s="79"/>
    </row>
    <row r="68" spans="2:11" ht="15" customHeight="1">
      <c r="B68" s="814" t="s">
        <v>76</v>
      </c>
      <c r="C68" s="814"/>
      <c r="D68" s="814"/>
      <c r="E68" s="814"/>
      <c r="F68" s="814"/>
      <c r="G68" s="814"/>
      <c r="H68" s="814"/>
      <c r="I68" s="814"/>
      <c r="J68" s="814"/>
    </row>
    <row r="69" spans="2:11" ht="9.75" customHeight="1">
      <c r="B69" s="57"/>
      <c r="C69" s="78"/>
      <c r="D69" s="79"/>
      <c r="E69" s="79"/>
      <c r="G69" s="80"/>
      <c r="H69" s="78"/>
      <c r="I69" s="79"/>
      <c r="J69" s="79"/>
    </row>
    <row r="70" spans="2:11" ht="50.1" customHeight="1">
      <c r="B70" s="57"/>
      <c r="C70" s="813"/>
      <c r="D70" s="813"/>
      <c r="E70" s="79"/>
      <c r="G70" s="812"/>
      <c r="H70" s="812"/>
      <c r="I70" s="79"/>
      <c r="J70" s="79"/>
      <c r="K70" s="708"/>
    </row>
    <row r="71" spans="2:11" ht="14.1" customHeight="1">
      <c r="B71" s="82"/>
      <c r="C71" s="811" t="s">
        <v>550</v>
      </c>
      <c r="D71" s="811"/>
      <c r="E71" s="79"/>
      <c r="F71" s="79"/>
      <c r="G71" s="809" t="s">
        <v>551</v>
      </c>
      <c r="H71" s="809"/>
      <c r="I71" s="83"/>
      <c r="J71" s="709"/>
    </row>
    <row r="72" spans="2:11" ht="14.1" customHeight="1">
      <c r="B72" s="84"/>
      <c r="C72" s="808" t="s">
        <v>552</v>
      </c>
      <c r="D72" s="808"/>
      <c r="E72" s="85"/>
      <c r="F72" s="85"/>
      <c r="G72" s="810" t="s">
        <v>553</v>
      </c>
      <c r="H72" s="810"/>
      <c r="I72" s="83"/>
      <c r="J72" s="79"/>
    </row>
    <row r="73" spans="2:11">
      <c r="J73" s="709" t="s">
        <v>1056</v>
      </c>
    </row>
    <row r="74" spans="2:11">
      <c r="J74" s="709"/>
    </row>
  </sheetData>
  <sheetProtection formatCells="0" selectLockedCells="1"/>
  <mergeCells count="74">
    <mergeCell ref="E5:G5"/>
    <mergeCell ref="G23:H23"/>
    <mergeCell ref="C2:I2"/>
    <mergeCell ref="C3:I3"/>
    <mergeCell ref="C4:I4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B24:C24"/>
    <mergeCell ref="G40:H40"/>
    <mergeCell ref="B41:C41"/>
    <mergeCell ref="G42:H42"/>
    <mergeCell ref="B33:C33"/>
    <mergeCell ref="G25:H25"/>
    <mergeCell ref="B27:C27"/>
    <mergeCell ref="B32:C32"/>
    <mergeCell ref="G32:H32"/>
    <mergeCell ref="B30:C30"/>
    <mergeCell ref="G30:H30"/>
    <mergeCell ref="B29:C29"/>
    <mergeCell ref="G29:H29"/>
    <mergeCell ref="B34:C34"/>
    <mergeCell ref="G34:H34"/>
    <mergeCell ref="G27:H27"/>
    <mergeCell ref="G58:H58"/>
    <mergeCell ref="G59:H59"/>
    <mergeCell ref="G45:H45"/>
    <mergeCell ref="G46:H46"/>
    <mergeCell ref="C72:D72"/>
    <mergeCell ref="G71:H71"/>
    <mergeCell ref="G72:H72"/>
    <mergeCell ref="G52:H52"/>
    <mergeCell ref="G53:H53"/>
    <mergeCell ref="C71:D71"/>
    <mergeCell ref="G70:H70"/>
    <mergeCell ref="C70:D70"/>
    <mergeCell ref="B68:J68"/>
    <mergeCell ref="G61:H61"/>
    <mergeCell ref="G63:H63"/>
    <mergeCell ref="B31:C31"/>
    <mergeCell ref="G31:H31"/>
    <mergeCell ref="G54:H54"/>
    <mergeCell ref="G56:H56"/>
    <mergeCell ref="B35:C35"/>
    <mergeCell ref="B36:C36"/>
    <mergeCell ref="G36:H36"/>
    <mergeCell ref="G44:H44"/>
    <mergeCell ref="B37:C37"/>
    <mergeCell ref="G38:H38"/>
    <mergeCell ref="B39:C39"/>
    <mergeCell ref="G48:H48"/>
    <mergeCell ref="G50:H50"/>
    <mergeCell ref="G51:H51"/>
    <mergeCell ref="G33:H33"/>
    <mergeCell ref="C45:D52"/>
    <mergeCell ref="A8:A9"/>
    <mergeCell ref="B8:C9"/>
    <mergeCell ref="F8:F9"/>
    <mergeCell ref="G8:H9"/>
    <mergeCell ref="G19:H19"/>
    <mergeCell ref="B12:C12"/>
    <mergeCell ref="B14:C14"/>
    <mergeCell ref="G14:H14"/>
    <mergeCell ref="B16:C16"/>
    <mergeCell ref="G16:H16"/>
    <mergeCell ref="G12:H12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2" bottom="0.59055118110236227" header="0" footer="0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L728"/>
  <sheetViews>
    <sheetView showGridLines="0" topLeftCell="D521" zoomScale="85" zoomScaleNormal="85" workbookViewId="0">
      <selection activeCell="K499" sqref="A499:K581"/>
    </sheetView>
  </sheetViews>
  <sheetFormatPr baseColWidth="10" defaultRowHeight="12.75"/>
  <cols>
    <col min="1" max="1" width="4.140625" style="23" customWidth="1"/>
    <col min="2" max="2" width="11.42578125" style="23"/>
    <col min="3" max="3" width="62.7109375" style="23" customWidth="1"/>
    <col min="4" max="6" width="26.7109375" style="23" customWidth="1"/>
    <col min="7" max="7" width="18.5703125" style="23" customWidth="1"/>
    <col min="8" max="8" width="17.7109375" style="23" customWidth="1"/>
    <col min="9" max="16384" width="11.42578125" style="23"/>
  </cols>
  <sheetData>
    <row r="2" spans="2:12" ht="13.5" customHeight="1">
      <c r="B2" s="650"/>
      <c r="C2" s="650"/>
      <c r="D2" s="650"/>
      <c r="E2" s="650"/>
      <c r="F2" s="650"/>
      <c r="G2" s="650"/>
      <c r="H2" s="651"/>
      <c r="I2" s="651"/>
      <c r="J2" s="651"/>
      <c r="K2" s="651"/>
      <c r="L2" s="651"/>
    </row>
    <row r="3" spans="2:12" ht="15" customHeight="1">
      <c r="B3" s="898" t="s">
        <v>442</v>
      </c>
      <c r="C3" s="898"/>
      <c r="D3" s="898"/>
      <c r="E3" s="898"/>
      <c r="F3" s="898"/>
      <c r="G3" s="898"/>
    </row>
    <row r="4" spans="2:12" ht="24" customHeight="1">
      <c r="B4" s="898" t="s">
        <v>1195</v>
      </c>
      <c r="C4" s="898"/>
      <c r="D4" s="898"/>
      <c r="E4" s="898"/>
      <c r="F4" s="898"/>
      <c r="G4" s="898"/>
    </row>
    <row r="5" spans="2:12">
      <c r="C5" s="282"/>
      <c r="D5" s="283"/>
      <c r="E5" s="284"/>
      <c r="F5" s="284"/>
    </row>
    <row r="6" spans="2:12">
      <c r="C6" s="28"/>
      <c r="D6" s="137"/>
      <c r="E6" s="29"/>
      <c r="F6" s="78"/>
      <c r="G6" s="28"/>
    </row>
    <row r="7" spans="2:12">
      <c r="C7" s="590" t="s">
        <v>609</v>
      </c>
    </row>
    <row r="8" spans="2:12" ht="15">
      <c r="B8" s="899" t="s">
        <v>394</v>
      </c>
      <c r="C8" s="899"/>
      <c r="D8" s="899"/>
      <c r="E8" s="899"/>
      <c r="F8" s="899"/>
      <c r="G8" s="899"/>
      <c r="H8" s="652"/>
      <c r="I8" s="652"/>
      <c r="J8" s="652"/>
      <c r="K8" s="652"/>
      <c r="L8" s="652"/>
    </row>
    <row r="9" spans="2:12">
      <c r="C9" s="287"/>
      <c r="D9" s="137"/>
      <c r="E9" s="29"/>
      <c r="F9" s="78"/>
    </row>
    <row r="10" spans="2:12">
      <c r="C10" s="18" t="s">
        <v>385</v>
      </c>
      <c r="D10" s="288"/>
      <c r="E10" s="284"/>
      <c r="F10" s="284"/>
    </row>
    <row r="11" spans="2:12">
      <c r="C11" s="289"/>
      <c r="D11" s="283"/>
      <c r="E11" s="284"/>
      <c r="F11" s="284"/>
    </row>
    <row r="12" spans="2:12">
      <c r="C12" s="19" t="s">
        <v>360</v>
      </c>
      <c r="D12" s="283"/>
      <c r="E12" s="284"/>
      <c r="F12" s="284"/>
    </row>
    <row r="13" spans="2:12">
      <c r="D13" s="283"/>
    </row>
    <row r="14" spans="2:12">
      <c r="C14" s="290" t="s">
        <v>505</v>
      </c>
      <c r="D14" s="30"/>
      <c r="E14" s="30"/>
    </row>
    <row r="15" spans="2:12">
      <c r="C15" s="291"/>
      <c r="D15" s="30"/>
      <c r="E15" s="30"/>
    </row>
    <row r="16" spans="2:12" ht="20.25" customHeight="1">
      <c r="C16" s="292" t="s">
        <v>362</v>
      </c>
      <c r="D16" s="293" t="s">
        <v>299</v>
      </c>
      <c r="E16" s="293" t="s">
        <v>363</v>
      </c>
    </row>
    <row r="17" spans="3:6">
      <c r="C17" s="294" t="s">
        <v>503</v>
      </c>
      <c r="D17" s="295"/>
      <c r="E17" s="295">
        <v>0</v>
      </c>
    </row>
    <row r="18" spans="3:6">
      <c r="C18" s="296"/>
      <c r="D18" s="297"/>
      <c r="E18" s="297">
        <v>0</v>
      </c>
    </row>
    <row r="19" spans="3:6">
      <c r="C19" s="296" t="s">
        <v>504</v>
      </c>
      <c r="D19" s="297"/>
      <c r="E19" s="297">
        <v>0</v>
      </c>
    </row>
    <row r="20" spans="3:6" ht="15">
      <c r="C20" s="629"/>
      <c r="D20" s="630"/>
      <c r="E20" s="297">
        <v>0</v>
      </c>
    </row>
    <row r="21" spans="3:6">
      <c r="C21" s="17" t="s">
        <v>512</v>
      </c>
      <c r="D21" s="298"/>
      <c r="E21" s="298">
        <v>0</v>
      </c>
    </row>
    <row r="22" spans="3:6">
      <c r="C22" s="291"/>
      <c r="D22" s="631">
        <f>SUM(D17:D21)</f>
        <v>0</v>
      </c>
      <c r="E22" s="293"/>
    </row>
    <row r="23" spans="3:6">
      <c r="C23" s="291"/>
      <c r="D23" s="30"/>
      <c r="E23" s="30"/>
    </row>
    <row r="24" spans="3:6">
      <c r="C24" s="291"/>
      <c r="D24" s="30"/>
      <c r="E24" s="30"/>
    </row>
    <row r="25" spans="3:6">
      <c r="C25" s="290" t="s">
        <v>364</v>
      </c>
      <c r="D25" s="299"/>
      <c r="E25" s="30"/>
    </row>
    <row r="27" spans="3:6" ht="18.75" customHeight="1">
      <c r="C27" s="292" t="s">
        <v>365</v>
      </c>
      <c r="D27" s="293" t="s">
        <v>299</v>
      </c>
      <c r="E27" s="293" t="s">
        <v>300</v>
      </c>
      <c r="F27" s="293" t="s">
        <v>1181</v>
      </c>
    </row>
    <row r="28" spans="3:6">
      <c r="C28" s="296" t="s">
        <v>511</v>
      </c>
      <c r="D28" s="300"/>
      <c r="E28" s="300"/>
      <c r="F28" s="300"/>
    </row>
    <row r="29" spans="3:6" ht="15">
      <c r="C29" s="629" t="s">
        <v>681</v>
      </c>
      <c r="D29" s="630">
        <v>75000</v>
      </c>
      <c r="E29" s="630">
        <v>75000</v>
      </c>
      <c r="F29" s="630">
        <v>300000</v>
      </c>
    </row>
    <row r="30" spans="3:6" ht="15">
      <c r="C30" s="629" t="s">
        <v>682</v>
      </c>
      <c r="D30" s="630">
        <v>0</v>
      </c>
      <c r="E30" s="630">
        <v>-0.96</v>
      </c>
      <c r="F30" s="630">
        <v>1300835.8799999999</v>
      </c>
    </row>
    <row r="31" spans="3:6" ht="14.25" customHeight="1">
      <c r="C31" s="296" t="s">
        <v>510</v>
      </c>
      <c r="D31" s="300"/>
      <c r="E31" s="300"/>
      <c r="F31" s="300"/>
    </row>
    <row r="32" spans="3:6" ht="14.25" customHeight="1">
      <c r="C32" s="17"/>
      <c r="D32" s="633"/>
      <c r="E32" s="633"/>
      <c r="F32" s="633"/>
    </row>
    <row r="33" spans="3:6" ht="14.25" customHeight="1">
      <c r="D33" s="631">
        <f>SUM(D28:D32)</f>
        <v>75000</v>
      </c>
      <c r="E33" s="631">
        <f>SUM(E28:E32)</f>
        <v>74999.039999999994</v>
      </c>
      <c r="F33" s="631">
        <f>SUM(F28:F32)</f>
        <v>1600835.88</v>
      </c>
    </row>
    <row r="34" spans="3:6" ht="14.25" customHeight="1">
      <c r="D34" s="302"/>
      <c r="E34" s="302"/>
    </row>
    <row r="35" spans="3:6" ht="14.25" customHeight="1"/>
    <row r="36" spans="3:6" ht="23.25" customHeight="1">
      <c r="C36" s="292" t="s">
        <v>399</v>
      </c>
      <c r="D36" s="293" t="s">
        <v>299</v>
      </c>
      <c r="E36" s="293" t="s">
        <v>377</v>
      </c>
      <c r="F36" s="293" t="s">
        <v>378</v>
      </c>
    </row>
    <row r="37" spans="3:6" ht="14.25" customHeight="1">
      <c r="C37" s="296" t="s">
        <v>509</v>
      </c>
      <c r="D37" s="635">
        <f>+D38+D39</f>
        <v>60957.58</v>
      </c>
      <c r="E37" s="635">
        <f>+E38+E39</f>
        <v>60957.58</v>
      </c>
      <c r="F37" s="300"/>
    </row>
    <row r="38" spans="3:6" ht="14.25" customHeight="1">
      <c r="C38" s="300" t="s">
        <v>800</v>
      </c>
      <c r="D38" s="654">
        <v>59353.16</v>
      </c>
      <c r="E38" s="654">
        <v>59353.16</v>
      </c>
      <c r="F38" s="300"/>
    </row>
    <row r="39" spans="3:6" ht="14.25" customHeight="1">
      <c r="C39" s="300" t="s">
        <v>801</v>
      </c>
      <c r="D39" s="654">
        <v>1604.42</v>
      </c>
      <c r="E39" s="654">
        <v>1604.42</v>
      </c>
      <c r="F39" s="300"/>
    </row>
    <row r="40" spans="3:6" ht="14.25" customHeight="1">
      <c r="C40" s="296" t="s">
        <v>508</v>
      </c>
      <c r="D40" s="655">
        <f>+D41</f>
        <v>10000</v>
      </c>
      <c r="E40" s="655">
        <f>+E41</f>
        <v>10000</v>
      </c>
      <c r="F40" s="300"/>
    </row>
    <row r="41" spans="3:6" ht="14.25" customHeight="1">
      <c r="C41" s="300" t="s">
        <v>802</v>
      </c>
      <c r="D41" s="654">
        <v>10000</v>
      </c>
      <c r="E41" s="654">
        <v>10000</v>
      </c>
      <c r="F41" s="300"/>
    </row>
    <row r="42" spans="3:6" ht="14.25" customHeight="1">
      <c r="C42" s="296" t="s">
        <v>803</v>
      </c>
      <c r="D42" s="655">
        <f>+D43+D44</f>
        <v>9709960.1399999987</v>
      </c>
      <c r="E42" s="655">
        <f>+E43+E44</f>
        <v>9709960.1399999987</v>
      </c>
      <c r="F42" s="300"/>
    </row>
    <row r="43" spans="3:6" ht="14.25" customHeight="1">
      <c r="C43" s="300" t="s">
        <v>804</v>
      </c>
      <c r="D43" s="654">
        <v>9369497.4499999993</v>
      </c>
      <c r="E43" s="654">
        <v>9369497.4499999993</v>
      </c>
      <c r="F43" s="300"/>
    </row>
    <row r="44" spans="3:6" ht="14.25" customHeight="1">
      <c r="C44" s="301" t="s">
        <v>805</v>
      </c>
      <c r="D44" s="654">
        <v>340462.69</v>
      </c>
      <c r="E44" s="654">
        <v>340462.69</v>
      </c>
      <c r="F44" s="300"/>
    </row>
    <row r="45" spans="3:6" ht="14.25" customHeight="1">
      <c r="D45" s="631">
        <f>+D37+D40+D42</f>
        <v>9780917.7199999988</v>
      </c>
      <c r="E45" s="631">
        <f>+E37+E40+E42</f>
        <v>9780917.7199999988</v>
      </c>
      <c r="F45" s="293">
        <f>SUM(F36:F41)</f>
        <v>0</v>
      </c>
    </row>
    <row r="46" spans="3:6" ht="14.25" customHeight="1">
      <c r="D46" s="636"/>
      <c r="E46" s="636"/>
    </row>
    <row r="47" spans="3:6" ht="14.25" customHeight="1">
      <c r="D47" s="636"/>
      <c r="E47" s="636"/>
    </row>
    <row r="48" spans="3:6" ht="14.25" customHeight="1">
      <c r="C48" s="290" t="s">
        <v>368</v>
      </c>
    </row>
    <row r="49" spans="3:7" ht="14.25" customHeight="1">
      <c r="C49" s="303"/>
    </row>
    <row r="50" spans="3:7" ht="24" customHeight="1">
      <c r="C50" s="292" t="s">
        <v>366</v>
      </c>
      <c r="D50" s="293" t="s">
        <v>299</v>
      </c>
      <c r="E50" s="293" t="s">
        <v>367</v>
      </c>
    </row>
    <row r="51" spans="3:7" ht="14.25" customHeight="1">
      <c r="C51" s="294" t="s">
        <v>506</v>
      </c>
      <c r="D51" s="295"/>
      <c r="E51" s="295">
        <v>0</v>
      </c>
    </row>
    <row r="52" spans="3:7" ht="14.25" customHeight="1">
      <c r="C52" s="296"/>
      <c r="D52" s="297"/>
      <c r="E52" s="297">
        <v>0</v>
      </c>
    </row>
    <row r="53" spans="3:7" ht="14.25" customHeight="1">
      <c r="C53" s="296" t="s">
        <v>507</v>
      </c>
      <c r="D53" s="297"/>
      <c r="E53" s="297"/>
    </row>
    <row r="54" spans="3:7" ht="14.25" customHeight="1">
      <c r="C54" s="17"/>
      <c r="D54" s="298"/>
      <c r="E54" s="298">
        <v>0</v>
      </c>
    </row>
    <row r="55" spans="3:7" ht="14.25" customHeight="1">
      <c r="C55" s="304"/>
      <c r="D55" s="293">
        <f>SUM(D50:D54)</f>
        <v>0</v>
      </c>
      <c r="E55" s="293"/>
    </row>
    <row r="56" spans="3:7" ht="14.25" customHeight="1">
      <c r="C56" s="304"/>
      <c r="D56" s="305"/>
      <c r="E56" s="305"/>
    </row>
    <row r="57" spans="3:7" ht="9.75" customHeight="1">
      <c r="C57" s="304"/>
      <c r="D57" s="305"/>
      <c r="E57" s="305"/>
    </row>
    <row r="58" spans="3:7" ht="14.25" customHeight="1">
      <c r="C58" s="290" t="s">
        <v>369</v>
      </c>
    </row>
    <row r="59" spans="3:7" ht="14.25" customHeight="1">
      <c r="C59" s="303"/>
    </row>
    <row r="60" spans="3:7" ht="27.75" customHeight="1">
      <c r="C60" s="292" t="s">
        <v>372</v>
      </c>
      <c r="D60" s="293" t="s">
        <v>299</v>
      </c>
      <c r="E60" s="293" t="s">
        <v>363</v>
      </c>
      <c r="F60" s="306" t="s">
        <v>370</v>
      </c>
      <c r="G60" s="293" t="s">
        <v>371</v>
      </c>
    </row>
    <row r="61" spans="3:7" ht="14.25" customHeight="1">
      <c r="C61" s="307" t="s">
        <v>513</v>
      </c>
      <c r="D61" s="305"/>
      <c r="E61" s="305">
        <v>0</v>
      </c>
      <c r="F61" s="305">
        <v>0</v>
      </c>
      <c r="G61" s="308">
        <v>0</v>
      </c>
    </row>
    <row r="62" spans="3:7" ht="14.25" customHeight="1">
      <c r="C62" s="307"/>
      <c r="D62" s="305"/>
      <c r="E62" s="305">
        <v>0</v>
      </c>
      <c r="F62" s="305">
        <v>0</v>
      </c>
      <c r="G62" s="308">
        <v>0</v>
      </c>
    </row>
    <row r="63" spans="3:7" ht="14.25" customHeight="1">
      <c r="C63" s="307"/>
      <c r="D63" s="305"/>
      <c r="E63" s="305">
        <v>0</v>
      </c>
      <c r="F63" s="305">
        <v>0</v>
      </c>
      <c r="G63" s="308">
        <v>0</v>
      </c>
    </row>
    <row r="64" spans="3:7" ht="14.25" customHeight="1">
      <c r="C64" s="309"/>
      <c r="D64" s="310"/>
      <c r="E64" s="310">
        <v>0</v>
      </c>
      <c r="F64" s="310">
        <v>0</v>
      </c>
      <c r="G64" s="311">
        <v>0</v>
      </c>
    </row>
    <row r="65" spans="3:11" ht="15" customHeight="1">
      <c r="C65" s="304"/>
      <c r="D65" s="293">
        <f>SUM(D60:D64)</f>
        <v>0</v>
      </c>
      <c r="E65" s="312">
        <v>0</v>
      </c>
      <c r="F65" s="313">
        <v>0</v>
      </c>
      <c r="G65" s="314">
        <v>0</v>
      </c>
    </row>
    <row r="66" spans="3:11">
      <c r="C66" s="304"/>
      <c r="D66" s="315"/>
      <c r="E66" s="315"/>
      <c r="F66" s="315"/>
      <c r="G66" s="315"/>
    </row>
    <row r="67" spans="3:11">
      <c r="C67" s="304"/>
      <c r="D67" s="315"/>
      <c r="E67" s="315"/>
      <c r="F67" s="315"/>
      <c r="G67" s="315"/>
    </row>
    <row r="68" spans="3:11">
      <c r="C68" s="304"/>
      <c r="D68" s="315"/>
      <c r="E68" s="315"/>
      <c r="F68" s="315"/>
      <c r="G68" s="315"/>
    </row>
    <row r="69" spans="3:11" ht="26.25" customHeight="1">
      <c r="C69" s="292" t="s">
        <v>515</v>
      </c>
      <c r="D69" s="293" t="s">
        <v>299</v>
      </c>
      <c r="E69" s="293" t="s">
        <v>363</v>
      </c>
      <c r="F69" s="315"/>
      <c r="G69" s="315"/>
    </row>
    <row r="70" spans="3:11">
      <c r="C70" s="294" t="s">
        <v>514</v>
      </c>
      <c r="D70" s="308"/>
      <c r="E70" s="297">
        <v>0</v>
      </c>
      <c r="F70" s="315"/>
      <c r="G70" s="315"/>
    </row>
    <row r="71" spans="3:11">
      <c r="C71" s="17"/>
      <c r="D71" s="308"/>
      <c r="E71" s="297">
        <v>0</v>
      </c>
      <c r="F71" s="315"/>
      <c r="G71" s="315"/>
    </row>
    <row r="72" spans="3:11" ht="16.5" customHeight="1">
      <c r="C72" s="304"/>
      <c r="D72" s="293">
        <f>SUM(D70:D71)</f>
        <v>0</v>
      </c>
      <c r="E72" s="670"/>
      <c r="F72" s="315"/>
      <c r="G72" s="315"/>
    </row>
    <row r="73" spans="3:11">
      <c r="C73" s="304"/>
      <c r="D73" s="315"/>
      <c r="E73" s="315"/>
      <c r="F73" s="315"/>
      <c r="G73" s="315"/>
    </row>
    <row r="74" spans="3:11">
      <c r="C74" s="304"/>
      <c r="D74" s="315"/>
      <c r="E74" s="315"/>
      <c r="F74" s="315"/>
      <c r="G74" s="315"/>
      <c r="K74" s="23" t="s">
        <v>1064</v>
      </c>
    </row>
    <row r="75" spans="3:11">
      <c r="C75" s="290" t="s">
        <v>361</v>
      </c>
    </row>
    <row r="77" spans="3:11" ht="24" customHeight="1">
      <c r="C77" s="292" t="s">
        <v>301</v>
      </c>
      <c r="D77" s="293" t="s">
        <v>302</v>
      </c>
      <c r="E77" s="293" t="s">
        <v>303</v>
      </c>
      <c r="F77" s="293" t="s">
        <v>305</v>
      </c>
    </row>
    <row r="78" spans="3:11" ht="15">
      <c r="C78" s="294" t="s">
        <v>516</v>
      </c>
      <c r="D78" s="672">
        <f>SUM(D79:D90)</f>
        <v>218902498.56000003</v>
      </c>
      <c r="E78" s="672">
        <f>SUM(E79:E90)</f>
        <v>230187033.96000001</v>
      </c>
      <c r="F78" s="672">
        <f>SUM(F79:F90)</f>
        <v>11284535.400000002</v>
      </c>
    </row>
    <row r="79" spans="3:11" ht="15">
      <c r="C79" s="629" t="s">
        <v>683</v>
      </c>
      <c r="D79" s="634">
        <v>14000000</v>
      </c>
      <c r="E79" s="634">
        <v>14000000</v>
      </c>
      <c r="F79" s="634">
        <v>0</v>
      </c>
    </row>
    <row r="80" spans="3:11" ht="15">
      <c r="C80" s="629" t="s">
        <v>684</v>
      </c>
      <c r="D80" s="634">
        <v>74737729.200000003</v>
      </c>
      <c r="E80" s="634">
        <v>74737729.200000003</v>
      </c>
      <c r="F80" s="634">
        <v>0</v>
      </c>
    </row>
    <row r="81" spans="3:10" ht="15">
      <c r="C81" s="629" t="s">
        <v>685</v>
      </c>
      <c r="D81" s="634">
        <v>558272.79</v>
      </c>
      <c r="E81" s="634">
        <v>558272.79</v>
      </c>
      <c r="F81" s="634">
        <v>0</v>
      </c>
    </row>
    <row r="82" spans="3:10" ht="15">
      <c r="C82" s="629" t="s">
        <v>686</v>
      </c>
      <c r="D82" s="634">
        <v>27419166.670000002</v>
      </c>
      <c r="E82" s="634">
        <v>27419166.670000002</v>
      </c>
      <c r="F82" s="634">
        <v>0</v>
      </c>
    </row>
    <row r="83" spans="3:10" ht="15">
      <c r="C83" s="629" t="s">
        <v>687</v>
      </c>
      <c r="D83" s="634">
        <v>53597229.07</v>
      </c>
      <c r="E83" s="634">
        <v>53597229.07</v>
      </c>
      <c r="F83" s="634">
        <v>0</v>
      </c>
    </row>
    <row r="84" spans="3:10" ht="15">
      <c r="C84" s="629" t="s">
        <v>688</v>
      </c>
      <c r="D84" s="634">
        <v>27474629.66</v>
      </c>
      <c r="E84" s="634">
        <v>38759165.060000002</v>
      </c>
      <c r="F84" s="634">
        <f>+E84-D84</f>
        <v>11284535.400000002</v>
      </c>
    </row>
    <row r="85" spans="3:10" ht="15">
      <c r="C85" s="629" t="s">
        <v>689</v>
      </c>
      <c r="D85" s="634">
        <v>233474.09</v>
      </c>
      <c r="E85" s="634">
        <v>233474.09</v>
      </c>
      <c r="F85" s="634">
        <v>0</v>
      </c>
    </row>
    <row r="86" spans="3:10" ht="15">
      <c r="C86" s="629" t="s">
        <v>690</v>
      </c>
      <c r="D86" s="634">
        <v>3061800.7</v>
      </c>
      <c r="E86" s="634">
        <v>3061800.7</v>
      </c>
      <c r="F86" s="634">
        <v>0</v>
      </c>
    </row>
    <row r="87" spans="3:10" ht="15">
      <c r="C87" s="629" t="s">
        <v>691</v>
      </c>
      <c r="D87" s="634">
        <v>10318612.109999999</v>
      </c>
      <c r="E87" s="634">
        <v>10318612.109999999</v>
      </c>
      <c r="F87" s="634">
        <v>0</v>
      </c>
    </row>
    <row r="88" spans="3:10" ht="15">
      <c r="C88" s="629" t="s">
        <v>692</v>
      </c>
      <c r="D88" s="634">
        <v>2903995.82</v>
      </c>
      <c r="E88" s="634">
        <v>2903995.82</v>
      </c>
      <c r="F88" s="634">
        <v>0</v>
      </c>
    </row>
    <row r="89" spans="3:10" ht="15">
      <c r="C89" s="629" t="s">
        <v>693</v>
      </c>
      <c r="D89" s="634">
        <v>2861415.3</v>
      </c>
      <c r="E89" s="634">
        <v>2861415.3</v>
      </c>
      <c r="F89" s="634">
        <v>0</v>
      </c>
    </row>
    <row r="90" spans="3:10" ht="15">
      <c r="C90" s="629" t="s">
        <v>694</v>
      </c>
      <c r="D90" s="634">
        <v>1736173.15</v>
      </c>
      <c r="E90" s="634">
        <v>1736173.15</v>
      </c>
      <c r="F90" s="634">
        <v>0</v>
      </c>
    </row>
    <row r="91" spans="3:10">
      <c r="C91" s="296" t="s">
        <v>517</v>
      </c>
      <c r="D91" s="635">
        <f>SUM(D92:D127)</f>
        <v>96314399.689999998</v>
      </c>
      <c r="E91" s="635">
        <f t="shared" ref="E91:F91" si="0">SUM(E92:E127)</f>
        <v>97342287.590000004</v>
      </c>
      <c r="F91" s="635">
        <f t="shared" si="0"/>
        <v>1027887.8999999985</v>
      </c>
      <c r="H91" s="26"/>
      <c r="I91" s="26"/>
      <c r="J91" s="26"/>
    </row>
    <row r="92" spans="3:10" ht="15">
      <c r="C92" s="629" t="s">
        <v>695</v>
      </c>
      <c r="D92" s="634">
        <v>4835479.76</v>
      </c>
      <c r="E92" s="634">
        <v>4903193.5999999996</v>
      </c>
      <c r="F92" s="634">
        <f>+E92-D92</f>
        <v>67713.839999999851</v>
      </c>
      <c r="H92" s="779"/>
      <c r="I92" s="26"/>
      <c r="J92" s="26"/>
    </row>
    <row r="93" spans="3:10" ht="15">
      <c r="C93" s="629" t="s">
        <v>696</v>
      </c>
      <c r="D93" s="634">
        <v>9490547.9000000004</v>
      </c>
      <c r="E93" s="634">
        <v>9091258.4900000002</v>
      </c>
      <c r="F93" s="634">
        <f t="shared" ref="F93:F126" si="1">+E93-D93</f>
        <v>-399289.41000000015</v>
      </c>
      <c r="H93" s="779"/>
      <c r="I93" s="26"/>
      <c r="J93" s="26"/>
    </row>
    <row r="94" spans="3:10" ht="15">
      <c r="C94" s="629" t="s">
        <v>697</v>
      </c>
      <c r="D94" s="634">
        <v>1415409.58</v>
      </c>
      <c r="E94" s="634">
        <v>1415409.58</v>
      </c>
      <c r="F94" s="634">
        <f t="shared" si="1"/>
        <v>0</v>
      </c>
      <c r="H94" s="779"/>
      <c r="I94" s="26"/>
      <c r="J94" s="26"/>
    </row>
    <row r="95" spans="3:10" ht="15">
      <c r="C95" s="629" t="s">
        <v>698</v>
      </c>
      <c r="D95" s="634">
        <v>10939858.550000001</v>
      </c>
      <c r="E95" s="634">
        <v>11513503.35</v>
      </c>
      <c r="F95" s="634">
        <f t="shared" si="1"/>
        <v>573644.79999999888</v>
      </c>
      <c r="H95" s="779"/>
      <c r="I95" s="26"/>
      <c r="J95" s="26"/>
    </row>
    <row r="96" spans="3:10" ht="15">
      <c r="C96" s="629" t="s">
        <v>699</v>
      </c>
      <c r="D96" s="634">
        <v>7872961.9800000004</v>
      </c>
      <c r="E96" s="634">
        <v>7611136.1500000004</v>
      </c>
      <c r="F96" s="634">
        <f t="shared" si="1"/>
        <v>-261825.83000000007</v>
      </c>
      <c r="H96" s="779"/>
      <c r="I96" s="26"/>
      <c r="J96" s="26"/>
    </row>
    <row r="97" spans="3:10" ht="15">
      <c r="C97" s="629" t="s">
        <v>700</v>
      </c>
      <c r="D97" s="634">
        <v>683879.83</v>
      </c>
      <c r="E97" s="634">
        <v>712409.83</v>
      </c>
      <c r="F97" s="634">
        <f t="shared" si="1"/>
        <v>28530</v>
      </c>
      <c r="H97" s="779"/>
      <c r="I97" s="26"/>
      <c r="J97" s="26"/>
    </row>
    <row r="98" spans="3:10" ht="15">
      <c r="C98" s="629" t="s">
        <v>701</v>
      </c>
      <c r="D98" s="634">
        <v>1718689.97</v>
      </c>
      <c r="E98" s="634">
        <v>1672340.21</v>
      </c>
      <c r="F98" s="634">
        <f t="shared" si="1"/>
        <v>-46349.760000000009</v>
      </c>
      <c r="H98" s="779"/>
      <c r="I98" s="26"/>
      <c r="J98" s="26"/>
    </row>
    <row r="99" spans="3:10" ht="15">
      <c r="C99" s="629" t="s">
        <v>702</v>
      </c>
      <c r="D99" s="634">
        <v>1605678.26</v>
      </c>
      <c r="E99" s="634">
        <v>1793700.34</v>
      </c>
      <c r="F99" s="634">
        <f t="shared" si="1"/>
        <v>188022.08000000007</v>
      </c>
      <c r="H99" s="779"/>
      <c r="I99" s="26"/>
      <c r="J99" s="26"/>
    </row>
    <row r="100" spans="3:10" ht="15">
      <c r="C100" s="629" t="s">
        <v>703</v>
      </c>
      <c r="D100" s="634">
        <v>100000</v>
      </c>
      <c r="E100" s="634">
        <v>100000</v>
      </c>
      <c r="F100" s="634">
        <f t="shared" si="1"/>
        <v>0</v>
      </c>
      <c r="H100" s="779"/>
      <c r="I100" s="26"/>
      <c r="J100" s="26"/>
    </row>
    <row r="101" spans="3:10" ht="15">
      <c r="C101" s="629" t="s">
        <v>704</v>
      </c>
      <c r="D101" s="634">
        <v>104626.39</v>
      </c>
      <c r="E101" s="634">
        <v>104626.39</v>
      </c>
      <c r="F101" s="634">
        <f t="shared" si="1"/>
        <v>0</v>
      </c>
      <c r="H101" s="779"/>
      <c r="I101" s="26"/>
      <c r="J101" s="26"/>
    </row>
    <row r="102" spans="3:10" ht="15">
      <c r="C102" s="629" t="s">
        <v>705</v>
      </c>
      <c r="D102" s="634">
        <v>327400.15000000002</v>
      </c>
      <c r="E102" s="634">
        <v>327400.15000000002</v>
      </c>
      <c r="F102" s="634">
        <f t="shared" si="1"/>
        <v>0</v>
      </c>
      <c r="H102" s="779"/>
      <c r="I102" s="26"/>
      <c r="J102" s="26"/>
    </row>
    <row r="103" spans="3:10" ht="15">
      <c r="C103" s="629" t="s">
        <v>706</v>
      </c>
      <c r="D103" s="634">
        <v>4879144.38</v>
      </c>
      <c r="E103" s="634">
        <v>4879144.38</v>
      </c>
      <c r="F103" s="634">
        <f t="shared" si="1"/>
        <v>0</v>
      </c>
      <c r="H103" s="779"/>
      <c r="I103" s="26"/>
      <c r="J103" s="26"/>
    </row>
    <row r="104" spans="3:10" ht="15">
      <c r="C104" s="629" t="s">
        <v>707</v>
      </c>
      <c r="D104" s="634">
        <v>2576734.0499999998</v>
      </c>
      <c r="E104" s="634">
        <v>3036734.05</v>
      </c>
      <c r="F104" s="634">
        <f t="shared" si="1"/>
        <v>460000</v>
      </c>
      <c r="H104" s="779"/>
      <c r="I104" s="26"/>
      <c r="J104" s="26"/>
    </row>
    <row r="105" spans="3:10" ht="15">
      <c r="C105" s="629" t="s">
        <v>708</v>
      </c>
      <c r="D105" s="634">
        <v>689803.84</v>
      </c>
      <c r="E105" s="634">
        <v>689803.84</v>
      </c>
      <c r="F105" s="634">
        <f t="shared" si="1"/>
        <v>0</v>
      </c>
      <c r="H105" s="779"/>
      <c r="I105" s="26"/>
      <c r="J105" s="26"/>
    </row>
    <row r="106" spans="3:10" ht="15">
      <c r="C106" s="629" t="s">
        <v>709</v>
      </c>
      <c r="D106" s="634">
        <v>151505.62</v>
      </c>
      <c r="E106" s="634">
        <v>151505.62</v>
      </c>
      <c r="F106" s="634">
        <f t="shared" si="1"/>
        <v>0</v>
      </c>
      <c r="H106" s="779"/>
      <c r="I106" s="26"/>
      <c r="J106" s="26"/>
    </row>
    <row r="107" spans="3:10" ht="15">
      <c r="C107" s="629" t="s">
        <v>710</v>
      </c>
      <c r="D107" s="634">
        <v>3614882.64</v>
      </c>
      <c r="E107" s="634">
        <v>3614882.64</v>
      </c>
      <c r="F107" s="634">
        <f t="shared" si="1"/>
        <v>0</v>
      </c>
      <c r="H107" s="779"/>
      <c r="I107" s="26"/>
      <c r="J107" s="26"/>
    </row>
    <row r="108" spans="3:10" ht="15">
      <c r="C108" s="629" t="s">
        <v>711</v>
      </c>
      <c r="D108" s="634">
        <v>3747354</v>
      </c>
      <c r="E108" s="634">
        <v>3462754</v>
      </c>
      <c r="F108" s="634">
        <f t="shared" si="1"/>
        <v>-284600</v>
      </c>
      <c r="H108" s="779"/>
      <c r="I108" s="26"/>
      <c r="J108" s="26"/>
    </row>
    <row r="109" spans="3:10" ht="15">
      <c r="C109" s="629" t="s">
        <v>712</v>
      </c>
      <c r="D109" s="634">
        <v>5478.26</v>
      </c>
      <c r="E109" s="634">
        <v>5478.26</v>
      </c>
      <c r="F109" s="634">
        <f t="shared" si="1"/>
        <v>0</v>
      </c>
      <c r="H109" s="779"/>
      <c r="I109" s="26"/>
      <c r="J109" s="26"/>
    </row>
    <row r="110" spans="3:10" ht="15">
      <c r="C110" s="629" t="s">
        <v>713</v>
      </c>
      <c r="D110" s="634">
        <v>345786.09</v>
      </c>
      <c r="E110" s="634">
        <v>345786.09</v>
      </c>
      <c r="F110" s="634">
        <f t="shared" si="1"/>
        <v>0</v>
      </c>
      <c r="H110" s="779"/>
      <c r="I110" s="26"/>
      <c r="J110" s="26"/>
    </row>
    <row r="111" spans="3:10" ht="15">
      <c r="C111" s="629" t="s">
        <v>714</v>
      </c>
      <c r="D111" s="634">
        <v>28155</v>
      </c>
      <c r="E111" s="634">
        <v>28155</v>
      </c>
      <c r="F111" s="634">
        <f t="shared" si="1"/>
        <v>0</v>
      </c>
      <c r="H111" s="779"/>
      <c r="I111" s="26"/>
      <c r="J111" s="26"/>
    </row>
    <row r="112" spans="3:10" ht="15">
      <c r="C112" s="629" t="s">
        <v>715</v>
      </c>
      <c r="D112" s="634">
        <v>225354.35</v>
      </c>
      <c r="E112" s="634">
        <v>225354.35</v>
      </c>
      <c r="F112" s="634">
        <f t="shared" si="1"/>
        <v>0</v>
      </c>
      <c r="H112" s="779"/>
      <c r="I112" s="26"/>
      <c r="J112" s="26"/>
    </row>
    <row r="113" spans="3:10" ht="15">
      <c r="C113" s="629" t="s">
        <v>716</v>
      </c>
      <c r="D113" s="634">
        <v>12586</v>
      </c>
      <c r="E113" s="634">
        <v>12586</v>
      </c>
      <c r="F113" s="634">
        <f t="shared" si="1"/>
        <v>0</v>
      </c>
      <c r="H113" s="779"/>
      <c r="I113" s="26"/>
      <c r="J113" s="26"/>
    </row>
    <row r="114" spans="3:10" ht="15">
      <c r="C114" s="629" t="s">
        <v>717</v>
      </c>
      <c r="D114" s="634">
        <v>98083.34</v>
      </c>
      <c r="E114" s="634">
        <v>98083.34</v>
      </c>
      <c r="F114" s="634">
        <f t="shared" si="1"/>
        <v>0</v>
      </c>
      <c r="H114" s="779"/>
      <c r="I114" s="26"/>
      <c r="J114" s="26"/>
    </row>
    <row r="115" spans="3:10" ht="15">
      <c r="C115" s="629" t="s">
        <v>718</v>
      </c>
      <c r="D115" s="634">
        <v>11405376.789999999</v>
      </c>
      <c r="E115" s="634">
        <v>11405376.789999999</v>
      </c>
      <c r="F115" s="634">
        <f t="shared" si="1"/>
        <v>0</v>
      </c>
      <c r="H115" s="779"/>
      <c r="I115" s="26"/>
      <c r="J115" s="26"/>
    </row>
    <row r="116" spans="3:10" ht="15">
      <c r="C116" s="629" t="s">
        <v>719</v>
      </c>
      <c r="D116" s="634">
        <v>24190985.890000001</v>
      </c>
      <c r="E116" s="634">
        <v>24175144.640000001</v>
      </c>
      <c r="F116" s="634">
        <f t="shared" si="1"/>
        <v>-15841.25</v>
      </c>
      <c r="H116" s="779"/>
      <c r="I116" s="26"/>
      <c r="J116" s="26"/>
    </row>
    <row r="117" spans="3:10" ht="15">
      <c r="C117" s="629" t="s">
        <v>1420</v>
      </c>
      <c r="D117" s="634">
        <v>0</v>
      </c>
      <c r="E117" s="634">
        <v>19995</v>
      </c>
      <c r="F117" s="634">
        <f t="shared" si="1"/>
        <v>19995</v>
      </c>
      <c r="H117" s="779"/>
      <c r="I117" s="26"/>
      <c r="J117" s="26"/>
    </row>
    <row r="118" spans="3:10" ht="15">
      <c r="C118" s="629" t="s">
        <v>720</v>
      </c>
      <c r="D118" s="634">
        <v>170764.76</v>
      </c>
      <c r="E118" s="634">
        <v>170764.76</v>
      </c>
      <c r="F118" s="634">
        <f t="shared" si="1"/>
        <v>0</v>
      </c>
      <c r="H118" s="779"/>
      <c r="I118" s="26"/>
      <c r="J118" s="26"/>
    </row>
    <row r="119" spans="3:10" ht="15">
      <c r="C119" s="629" t="s">
        <v>721</v>
      </c>
      <c r="D119" s="634">
        <v>913976.13</v>
      </c>
      <c r="E119" s="634">
        <v>911029.73</v>
      </c>
      <c r="F119" s="634">
        <f t="shared" si="1"/>
        <v>-2946.4000000000233</v>
      </c>
      <c r="H119" s="779"/>
      <c r="I119" s="26"/>
      <c r="J119" s="26"/>
    </row>
    <row r="120" spans="3:10" ht="15">
      <c r="C120" s="629" t="s">
        <v>722</v>
      </c>
      <c r="D120" s="634">
        <v>367089.21</v>
      </c>
      <c r="E120" s="634">
        <v>361324.21</v>
      </c>
      <c r="F120" s="634">
        <f t="shared" si="1"/>
        <v>-5765</v>
      </c>
      <c r="H120" s="779"/>
      <c r="I120" s="26"/>
      <c r="J120" s="26"/>
    </row>
    <row r="121" spans="3:10" ht="15">
      <c r="C121" s="629" t="s">
        <v>723</v>
      </c>
      <c r="D121" s="634">
        <v>580412.69999999995</v>
      </c>
      <c r="E121" s="634">
        <v>812098.75</v>
      </c>
      <c r="F121" s="634">
        <f t="shared" si="1"/>
        <v>231686.05000000005</v>
      </c>
      <c r="H121" s="779"/>
      <c r="I121" s="26"/>
      <c r="J121" s="26"/>
    </row>
    <row r="122" spans="3:10" ht="15">
      <c r="C122" s="629" t="s">
        <v>724</v>
      </c>
      <c r="D122" s="634">
        <v>648842.04</v>
      </c>
      <c r="E122" s="634">
        <v>561784.31999999995</v>
      </c>
      <c r="F122" s="634">
        <f t="shared" si="1"/>
        <v>-87057.720000000088</v>
      </c>
      <c r="H122" s="779"/>
      <c r="I122" s="26"/>
      <c r="J122" s="26"/>
    </row>
    <row r="123" spans="3:10" ht="15">
      <c r="C123" s="629" t="s">
        <v>725</v>
      </c>
      <c r="D123" s="634">
        <v>331222.46000000002</v>
      </c>
      <c r="E123" s="634">
        <v>893193.96</v>
      </c>
      <c r="F123" s="634">
        <f t="shared" si="1"/>
        <v>561971.5</v>
      </c>
      <c r="H123" s="779"/>
      <c r="I123" s="26"/>
      <c r="J123" s="26"/>
    </row>
    <row r="124" spans="3:10" ht="15">
      <c r="C124" s="629" t="s">
        <v>726</v>
      </c>
      <c r="D124" s="634">
        <v>298396.83</v>
      </c>
      <c r="E124" s="634">
        <v>298396.83</v>
      </c>
      <c r="F124" s="634">
        <f t="shared" si="1"/>
        <v>0</v>
      </c>
      <c r="H124" s="779"/>
      <c r="I124" s="26"/>
      <c r="J124" s="26"/>
    </row>
    <row r="125" spans="3:10" ht="15">
      <c r="C125" s="629" t="s">
        <v>727</v>
      </c>
      <c r="D125" s="634">
        <v>1813167.92</v>
      </c>
      <c r="E125" s="634">
        <v>1813167.92</v>
      </c>
      <c r="F125" s="634">
        <f t="shared" si="1"/>
        <v>0</v>
      </c>
      <c r="H125" s="779"/>
      <c r="I125" s="26"/>
      <c r="J125" s="26"/>
    </row>
    <row r="126" spans="3:10" ht="15">
      <c r="C126" s="629" t="s">
        <v>728</v>
      </c>
      <c r="D126" s="634">
        <v>104765.02</v>
      </c>
      <c r="E126" s="634">
        <v>104765.02</v>
      </c>
      <c r="F126" s="634">
        <f t="shared" si="1"/>
        <v>0</v>
      </c>
      <c r="H126" s="779"/>
      <c r="I126" s="26"/>
      <c r="J126" s="26"/>
    </row>
    <row r="127" spans="3:10" ht="15">
      <c r="C127" s="629" t="s">
        <v>729</v>
      </c>
      <c r="D127" s="634">
        <v>20000</v>
      </c>
      <c r="E127" s="634">
        <v>20000</v>
      </c>
      <c r="F127" s="634"/>
      <c r="H127" s="779"/>
      <c r="I127" s="26"/>
      <c r="J127" s="26"/>
    </row>
    <row r="128" spans="3:10" ht="15">
      <c r="C128" s="296" t="s">
        <v>518</v>
      </c>
      <c r="D128" s="632">
        <f>SUM(D129:D148)</f>
        <v>-63875546.49000001</v>
      </c>
      <c r="E128" s="632">
        <f>SUM(E129:E148)</f>
        <v>-62765163.749999993</v>
      </c>
      <c r="F128" s="672">
        <f>+E128-D128</f>
        <v>1110382.740000017</v>
      </c>
      <c r="H128" s="779"/>
      <c r="I128" s="26"/>
      <c r="J128" s="26"/>
    </row>
    <row r="129" spans="3:10" ht="15">
      <c r="C129" s="629" t="s">
        <v>730</v>
      </c>
      <c r="D129" s="634">
        <v>-8069675.6600000001</v>
      </c>
      <c r="E129" s="634">
        <v>-7688291.4500000002</v>
      </c>
      <c r="F129" s="300">
        <f>+E129-D129</f>
        <v>381384.20999999996</v>
      </c>
      <c r="H129" s="26"/>
      <c r="I129" s="26"/>
      <c r="J129" s="26"/>
    </row>
    <row r="130" spans="3:10" ht="15">
      <c r="C130" s="629" t="s">
        <v>731</v>
      </c>
      <c r="D130" s="634">
        <v>-592024.57999999996</v>
      </c>
      <c r="E130" s="634">
        <v>-592024.57999999996</v>
      </c>
      <c r="F130" s="300">
        <f t="shared" ref="F130:F148" si="2">+E130-D130</f>
        <v>0</v>
      </c>
      <c r="H130" s="26"/>
      <c r="I130" s="26"/>
      <c r="J130" s="26"/>
    </row>
    <row r="131" spans="3:10" ht="15">
      <c r="C131" s="629" t="s">
        <v>732</v>
      </c>
      <c r="D131" s="634">
        <v>-14292764.529999999</v>
      </c>
      <c r="E131" s="634">
        <v>-13997217.5</v>
      </c>
      <c r="F131" s="300">
        <f t="shared" si="2"/>
        <v>295547.02999999933</v>
      </c>
    </row>
    <row r="132" spans="3:10" ht="15">
      <c r="C132" s="629" t="s">
        <v>733</v>
      </c>
      <c r="D132" s="634">
        <v>-1529688.05</v>
      </c>
      <c r="E132" s="634">
        <v>-1494968.29</v>
      </c>
      <c r="F132" s="300">
        <f t="shared" si="2"/>
        <v>34719.760000000009</v>
      </c>
    </row>
    <row r="133" spans="3:10" ht="15">
      <c r="C133" s="629" t="s">
        <v>734</v>
      </c>
      <c r="D133" s="634">
        <v>-238777.26</v>
      </c>
      <c r="E133" s="634">
        <v>-237228.34</v>
      </c>
      <c r="F133" s="300">
        <f t="shared" si="2"/>
        <v>1548.9200000000128</v>
      </c>
    </row>
    <row r="134" spans="3:10" ht="15">
      <c r="C134" s="629" t="s">
        <v>735</v>
      </c>
      <c r="D134" s="634">
        <v>-43383.39</v>
      </c>
      <c r="E134" s="634">
        <v>-43383.39</v>
      </c>
      <c r="F134" s="300">
        <f t="shared" si="2"/>
        <v>0</v>
      </c>
    </row>
    <row r="135" spans="3:10" ht="15">
      <c r="C135" s="629" t="s">
        <v>736</v>
      </c>
      <c r="D135" s="634">
        <v>-4494811.43</v>
      </c>
      <c r="E135" s="634">
        <v>-4494811.43</v>
      </c>
      <c r="F135" s="300">
        <f t="shared" si="2"/>
        <v>0</v>
      </c>
    </row>
    <row r="136" spans="3:10" ht="15">
      <c r="C136" s="629" t="s">
        <v>737</v>
      </c>
      <c r="D136" s="634">
        <v>-1108381.8899999999</v>
      </c>
      <c r="E136" s="634">
        <v>-1108381.8899999999</v>
      </c>
      <c r="F136" s="300">
        <f t="shared" si="2"/>
        <v>0</v>
      </c>
    </row>
    <row r="137" spans="3:10" ht="15">
      <c r="C137" s="629" t="s">
        <v>738</v>
      </c>
      <c r="D137" s="634">
        <v>-105709.62</v>
      </c>
      <c r="E137" s="634">
        <v>-105709.62</v>
      </c>
      <c r="F137" s="300">
        <f t="shared" si="2"/>
        <v>0</v>
      </c>
    </row>
    <row r="138" spans="3:10" ht="15">
      <c r="C138" s="629" t="s">
        <v>739</v>
      </c>
      <c r="D138" s="634">
        <v>-3395208.64</v>
      </c>
      <c r="E138" s="634">
        <v>-3110608.64</v>
      </c>
      <c r="F138" s="300">
        <f t="shared" si="2"/>
        <v>284600</v>
      </c>
    </row>
    <row r="139" spans="3:10" ht="15">
      <c r="C139" s="629" t="s">
        <v>740</v>
      </c>
      <c r="D139" s="634">
        <v>-5478.26</v>
      </c>
      <c r="E139" s="634">
        <v>-5478.26</v>
      </c>
      <c r="F139" s="300">
        <f t="shared" si="2"/>
        <v>0</v>
      </c>
    </row>
    <row r="140" spans="3:10" ht="15">
      <c r="C140" s="629" t="s">
        <v>741</v>
      </c>
      <c r="D140" s="634">
        <v>-140386.09</v>
      </c>
      <c r="E140" s="634">
        <v>-140386.09</v>
      </c>
      <c r="F140" s="300">
        <f t="shared" si="2"/>
        <v>0</v>
      </c>
    </row>
    <row r="141" spans="3:10" ht="15">
      <c r="C141" s="629" t="s">
        <v>742</v>
      </c>
      <c r="D141" s="634">
        <v>-8076</v>
      </c>
      <c r="E141" s="634">
        <v>-8076</v>
      </c>
      <c r="F141" s="300">
        <f t="shared" si="2"/>
        <v>0</v>
      </c>
    </row>
    <row r="142" spans="3:10" ht="15">
      <c r="C142" s="629" t="s">
        <v>743</v>
      </c>
      <c r="D142" s="634">
        <v>-98083.34</v>
      </c>
      <c r="E142" s="634">
        <v>-98083.34</v>
      </c>
      <c r="F142" s="300">
        <f t="shared" si="2"/>
        <v>0</v>
      </c>
    </row>
    <row r="143" spans="3:10" ht="15">
      <c r="C143" s="629" t="s">
        <v>744</v>
      </c>
      <c r="D143" s="634">
        <v>-26695532.68</v>
      </c>
      <c r="E143" s="634">
        <v>-26679691.43</v>
      </c>
      <c r="F143" s="300">
        <f t="shared" si="2"/>
        <v>15841.25</v>
      </c>
    </row>
    <row r="144" spans="3:10" ht="15">
      <c r="C144" s="629" t="s">
        <v>745</v>
      </c>
      <c r="D144" s="634">
        <v>-85226.76</v>
      </c>
      <c r="E144" s="634">
        <v>-85226.76</v>
      </c>
      <c r="F144" s="300">
        <f t="shared" si="2"/>
        <v>0</v>
      </c>
    </row>
    <row r="145" spans="3:11" ht="15">
      <c r="C145" s="629" t="s">
        <v>746</v>
      </c>
      <c r="D145" s="634">
        <v>-963476.34</v>
      </c>
      <c r="E145" s="634">
        <v>-954764.94</v>
      </c>
      <c r="F145" s="300">
        <f t="shared" si="2"/>
        <v>8711.4000000000233</v>
      </c>
    </row>
    <row r="146" spans="3:11" ht="15">
      <c r="C146" s="629" t="s">
        <v>747</v>
      </c>
      <c r="D146" s="634">
        <v>-741359.74</v>
      </c>
      <c r="E146" s="634">
        <v>-654261.03</v>
      </c>
      <c r="F146" s="300">
        <f t="shared" si="2"/>
        <v>87098.709999999963</v>
      </c>
      <c r="K146" s="23" t="s">
        <v>1065</v>
      </c>
    </row>
    <row r="147" spans="3:11" ht="15">
      <c r="C147" s="629" t="s">
        <v>748</v>
      </c>
      <c r="D147" s="634">
        <v>-399256.29</v>
      </c>
      <c r="E147" s="634">
        <v>-398324.83</v>
      </c>
      <c r="F147" s="300">
        <f t="shared" si="2"/>
        <v>931.45999999996275</v>
      </c>
    </row>
    <row r="148" spans="3:11" ht="15">
      <c r="C148" s="639" t="s">
        <v>749</v>
      </c>
      <c r="D148" s="634">
        <v>-868245.94</v>
      </c>
      <c r="E148" s="634">
        <v>-868245.94</v>
      </c>
      <c r="F148" s="300">
        <f t="shared" si="2"/>
        <v>0</v>
      </c>
    </row>
    <row r="149" spans="3:11" ht="18" customHeight="1">
      <c r="D149" s="631">
        <f>+D78+D91+D128</f>
        <v>251341351.75999999</v>
      </c>
      <c r="E149" s="631">
        <f>+E78+E91+E128</f>
        <v>264764157.80000001</v>
      </c>
      <c r="F149" s="631">
        <f>+F78+F91+F128</f>
        <v>13422806.040000018</v>
      </c>
    </row>
    <row r="150" spans="3:11">
      <c r="D150" s="636"/>
      <c r="E150" s="636"/>
    </row>
    <row r="152" spans="3:11" ht="21.75" customHeight="1">
      <c r="C152" s="292" t="s">
        <v>373</v>
      </c>
      <c r="D152" s="293" t="s">
        <v>302</v>
      </c>
      <c r="E152" s="293" t="s">
        <v>303</v>
      </c>
      <c r="F152" s="293" t="s">
        <v>305</v>
      </c>
    </row>
    <row r="153" spans="3:11">
      <c r="C153" s="294" t="s">
        <v>519</v>
      </c>
      <c r="D153" s="295"/>
      <c r="E153" s="295"/>
      <c r="F153" s="295"/>
    </row>
    <row r="154" spans="3:11">
      <c r="C154" s="296"/>
      <c r="D154" s="297"/>
      <c r="E154" s="297"/>
      <c r="F154" s="297"/>
    </row>
    <row r="155" spans="3:11">
      <c r="C155" s="296" t="s">
        <v>520</v>
      </c>
      <c r="D155" s="297"/>
      <c r="E155" s="297"/>
      <c r="F155" s="297"/>
    </row>
    <row r="156" spans="3:11">
      <c r="C156" s="296"/>
      <c r="D156" s="297"/>
      <c r="E156" s="297"/>
      <c r="F156" s="297"/>
    </row>
    <row r="157" spans="3:11">
      <c r="C157" s="296" t="s">
        <v>518</v>
      </c>
      <c r="D157" s="297"/>
      <c r="E157" s="297"/>
      <c r="F157" s="297"/>
    </row>
    <row r="158" spans="3:11" ht="15">
      <c r="C158" s="531"/>
      <c r="D158" s="298"/>
      <c r="E158" s="298"/>
      <c r="F158" s="298"/>
    </row>
    <row r="159" spans="3:11" ht="16.5" customHeight="1">
      <c r="D159" s="293">
        <f>SUM(D157:D158)</f>
        <v>0</v>
      </c>
      <c r="E159" s="293">
        <f t="shared" ref="E159" si="3">SUM(E157:E158)</f>
        <v>0</v>
      </c>
      <c r="F159" s="317"/>
    </row>
    <row r="162" spans="3:6" ht="27" customHeight="1">
      <c r="C162" s="292" t="s">
        <v>374</v>
      </c>
      <c r="D162" s="293" t="s">
        <v>299</v>
      </c>
    </row>
    <row r="163" spans="3:6">
      <c r="C163" s="294" t="s">
        <v>521</v>
      </c>
      <c r="D163" s="295"/>
    </row>
    <row r="164" spans="3:6">
      <c r="C164" s="17"/>
      <c r="D164" s="298"/>
    </row>
    <row r="165" spans="3:6" ht="15" customHeight="1">
      <c r="D165" s="293">
        <f>SUM(D164:D164)</f>
        <v>0</v>
      </c>
    </row>
    <row r="166" spans="3:6" ht="15">
      <c r="C166"/>
    </row>
    <row r="168" spans="3:6" ht="22.5" customHeight="1">
      <c r="C168" s="318" t="s">
        <v>376</v>
      </c>
      <c r="D168" s="319" t="s">
        <v>299</v>
      </c>
      <c r="E168" s="320" t="s">
        <v>375</v>
      </c>
    </row>
    <row r="169" spans="3:6">
      <c r="C169" s="321"/>
      <c r="D169" s="322"/>
      <c r="E169" s="323"/>
    </row>
    <row r="170" spans="3:6">
      <c r="C170" s="69"/>
      <c r="D170" s="325"/>
      <c r="E170" s="325"/>
    </row>
    <row r="171" spans="3:6" ht="14.25" customHeight="1">
      <c r="D171" s="293">
        <f>SUM(D170:D170)</f>
        <v>0</v>
      </c>
      <c r="E171" s="293"/>
    </row>
    <row r="173" spans="3:6">
      <c r="C173" s="18" t="s">
        <v>6</v>
      </c>
    </row>
    <row r="175" spans="3:6" ht="20.25" customHeight="1">
      <c r="C175" s="318" t="s">
        <v>523</v>
      </c>
      <c r="D175" s="337" t="s">
        <v>299</v>
      </c>
      <c r="E175" s="293" t="s">
        <v>377</v>
      </c>
      <c r="F175" s="293" t="s">
        <v>378</v>
      </c>
    </row>
    <row r="176" spans="3:6">
      <c r="C176" s="294" t="s">
        <v>522</v>
      </c>
      <c r="D176" s="635">
        <f>SUM(D177:D200)</f>
        <v>-1782760.9300000002</v>
      </c>
      <c r="E176" s="635">
        <f>SUM(E177:E200)</f>
        <v>-1782760.9300000002</v>
      </c>
      <c r="F176" s="316"/>
    </row>
    <row r="177" spans="3:6" ht="15">
      <c r="C177" s="629" t="s">
        <v>750</v>
      </c>
      <c r="D177" s="630">
        <v>-40975.06</v>
      </c>
      <c r="E177" s="630">
        <v>-40975.06</v>
      </c>
      <c r="F177" s="300"/>
    </row>
    <row r="178" spans="3:6" ht="15">
      <c r="C178" s="629" t="s">
        <v>751</v>
      </c>
      <c r="D178" s="630">
        <v>-255787.67</v>
      </c>
      <c r="E178" s="630">
        <v>-255787.67</v>
      </c>
      <c r="F178" s="300"/>
    </row>
    <row r="179" spans="3:6" ht="15">
      <c r="C179" s="629" t="s">
        <v>752</v>
      </c>
      <c r="D179" s="630">
        <v>-30.64</v>
      </c>
      <c r="E179" s="630">
        <v>-30.64</v>
      </c>
      <c r="F179" s="300"/>
    </row>
    <row r="180" spans="3:6" ht="15">
      <c r="C180" s="629" t="s">
        <v>1421</v>
      </c>
      <c r="D180" s="630">
        <v>-333396</v>
      </c>
      <c r="E180" s="630">
        <v>-333396</v>
      </c>
      <c r="F180" s="300"/>
    </row>
    <row r="181" spans="3:6" ht="15">
      <c r="C181" s="629" t="s">
        <v>753</v>
      </c>
      <c r="D181" s="630">
        <v>-27840</v>
      </c>
      <c r="E181" s="630">
        <v>-27840</v>
      </c>
      <c r="F181" s="300"/>
    </row>
    <row r="182" spans="3:6" ht="15">
      <c r="C182" s="629" t="s">
        <v>754</v>
      </c>
      <c r="D182" s="630">
        <v>-439050.61</v>
      </c>
      <c r="E182" s="630">
        <v>-439050.61</v>
      </c>
      <c r="F182" s="300"/>
    </row>
    <row r="183" spans="3:6" ht="15">
      <c r="C183" s="629" t="s">
        <v>755</v>
      </c>
      <c r="D183" s="630">
        <v>-124563.35</v>
      </c>
      <c r="E183" s="630">
        <v>-124563.35</v>
      </c>
      <c r="F183" s="300"/>
    </row>
    <row r="184" spans="3:6" ht="15">
      <c r="C184" s="629" t="s">
        <v>756</v>
      </c>
      <c r="D184" s="630">
        <v>-13844.16</v>
      </c>
      <c r="E184" s="630">
        <v>-13844.16</v>
      </c>
      <c r="F184" s="300"/>
    </row>
    <row r="185" spans="3:6" ht="15">
      <c r="C185" s="629" t="s">
        <v>757</v>
      </c>
      <c r="D185" s="630">
        <v>-180170.36</v>
      </c>
      <c r="E185" s="630">
        <v>-180170.36</v>
      </c>
      <c r="F185" s="300"/>
    </row>
    <row r="186" spans="3:6" ht="15">
      <c r="C186" s="629" t="s">
        <v>758</v>
      </c>
      <c r="D186" s="630">
        <v>-192855.21</v>
      </c>
      <c r="E186" s="630">
        <v>-192855.21</v>
      </c>
      <c r="F186" s="300"/>
    </row>
    <row r="187" spans="3:6" ht="15">
      <c r="C187" s="629" t="s">
        <v>759</v>
      </c>
      <c r="D187" s="630">
        <v>-58529.2</v>
      </c>
      <c r="E187" s="630">
        <v>-58529.2</v>
      </c>
      <c r="F187" s="300"/>
    </row>
    <row r="188" spans="3:6" ht="15">
      <c r="C188" s="629" t="s">
        <v>1422</v>
      </c>
      <c r="D188" s="630">
        <v>-2132.35</v>
      </c>
      <c r="E188" s="630">
        <v>-2132.35</v>
      </c>
      <c r="F188" s="300"/>
    </row>
    <row r="189" spans="3:6" ht="15">
      <c r="C189" s="629" t="s">
        <v>1423</v>
      </c>
      <c r="D189" s="630">
        <v>-1782.66</v>
      </c>
      <c r="E189" s="630">
        <v>-1782.66</v>
      </c>
      <c r="F189" s="300"/>
    </row>
    <row r="190" spans="3:6" ht="15">
      <c r="C190" s="629" t="s">
        <v>1424</v>
      </c>
      <c r="D190" s="630">
        <v>-2347.83</v>
      </c>
      <c r="E190" s="630">
        <v>-2347.83</v>
      </c>
      <c r="F190" s="300"/>
    </row>
    <row r="191" spans="3:6" ht="15">
      <c r="C191" s="629" t="s">
        <v>760</v>
      </c>
      <c r="D191" s="630">
        <v>-1957</v>
      </c>
      <c r="E191" s="630">
        <v>-1957</v>
      </c>
      <c r="F191" s="300"/>
    </row>
    <row r="192" spans="3:6" ht="15">
      <c r="C192" s="629" t="s">
        <v>1425</v>
      </c>
      <c r="D192" s="630">
        <v>-36565</v>
      </c>
      <c r="E192" s="630">
        <v>-36565</v>
      </c>
      <c r="F192" s="300"/>
    </row>
    <row r="193" spans="3:6" ht="15">
      <c r="C193" s="629" t="s">
        <v>1426</v>
      </c>
      <c r="D193" s="630">
        <v>-41860.5</v>
      </c>
      <c r="E193" s="630">
        <v>-41860.5</v>
      </c>
      <c r="F193" s="300"/>
    </row>
    <row r="194" spans="3:6" ht="15">
      <c r="C194" s="629" t="s">
        <v>761</v>
      </c>
      <c r="D194" s="630">
        <v>-3870.28</v>
      </c>
      <c r="E194" s="630">
        <v>-3870.28</v>
      </c>
      <c r="F194" s="300"/>
    </row>
    <row r="195" spans="3:6" ht="15">
      <c r="C195" s="629" t="s">
        <v>1427</v>
      </c>
      <c r="D195" s="630">
        <v>-10975.86</v>
      </c>
      <c r="E195" s="630">
        <v>-10975.86</v>
      </c>
      <c r="F195" s="300"/>
    </row>
    <row r="196" spans="3:6" ht="15">
      <c r="C196" s="629" t="s">
        <v>762</v>
      </c>
      <c r="D196" s="630">
        <v>-5477.43</v>
      </c>
      <c r="E196" s="630">
        <v>-5477.43</v>
      </c>
      <c r="F196" s="300"/>
    </row>
    <row r="197" spans="3:6" ht="15">
      <c r="C197" s="629" t="s">
        <v>763</v>
      </c>
      <c r="D197" s="630">
        <v>-2190.7600000000002</v>
      </c>
      <c r="E197" s="630">
        <v>-2190.7600000000002</v>
      </c>
      <c r="F197" s="300"/>
    </row>
    <row r="198" spans="3:6" ht="15">
      <c r="C198" s="629" t="s">
        <v>997</v>
      </c>
      <c r="D198" s="630">
        <v>-483</v>
      </c>
      <c r="E198" s="630">
        <v>-483</v>
      </c>
      <c r="F198" s="300"/>
    </row>
    <row r="199" spans="3:6" ht="15">
      <c r="C199" s="629" t="s">
        <v>764</v>
      </c>
      <c r="D199" s="630">
        <v>13924</v>
      </c>
      <c r="E199" s="630">
        <v>13924</v>
      </c>
      <c r="F199" s="300"/>
    </row>
    <row r="200" spans="3:6" ht="15">
      <c r="C200" s="639" t="s">
        <v>1428</v>
      </c>
      <c r="D200" s="630">
        <v>-20000</v>
      </c>
      <c r="E200" s="630">
        <v>-20000</v>
      </c>
      <c r="F200" s="300"/>
    </row>
    <row r="201" spans="3:6" ht="16.5" customHeight="1">
      <c r="D201" s="631">
        <f>+D176</f>
        <v>-1782760.9300000002</v>
      </c>
      <c r="E201" s="631">
        <f>+E176</f>
        <v>-1782760.9300000002</v>
      </c>
      <c r="F201" s="293">
        <f>SUM(F196:F196)</f>
        <v>0</v>
      </c>
    </row>
    <row r="202" spans="3:6">
      <c r="D202" s="636"/>
    </row>
    <row r="205" spans="3:6" ht="20.25" customHeight="1">
      <c r="C205" s="318" t="s">
        <v>380</v>
      </c>
      <c r="D205" s="319" t="s">
        <v>299</v>
      </c>
      <c r="E205" s="293" t="s">
        <v>379</v>
      </c>
    </row>
    <row r="206" spans="3:6">
      <c r="C206" s="326" t="s">
        <v>524</v>
      </c>
      <c r="D206" s="327"/>
      <c r="E206" s="328"/>
    </row>
    <row r="207" spans="3:6">
      <c r="C207" s="329"/>
      <c r="D207" s="330"/>
      <c r="E207" s="331"/>
    </row>
    <row r="208" spans="3:6">
      <c r="C208" s="332"/>
      <c r="D208" s="333"/>
      <c r="E208" s="334"/>
    </row>
    <row r="209" spans="3:11" ht="16.5" customHeight="1">
      <c r="D209" s="293">
        <f>SUM(D207:D208)</f>
        <v>0</v>
      </c>
      <c r="E209" s="669"/>
    </row>
    <row r="212" spans="3:11" ht="27.75" customHeight="1">
      <c r="C212" s="318" t="s">
        <v>381</v>
      </c>
      <c r="D212" s="319" t="s">
        <v>299</v>
      </c>
      <c r="E212" s="293" t="s">
        <v>379</v>
      </c>
    </row>
    <row r="213" spans="3:11">
      <c r="C213" s="326" t="s">
        <v>525</v>
      </c>
      <c r="D213" s="327"/>
      <c r="E213" s="328"/>
    </row>
    <row r="214" spans="3:11">
      <c r="C214" s="333"/>
      <c r="D214" s="330"/>
      <c r="E214" s="331"/>
    </row>
    <row r="215" spans="3:11" ht="15" customHeight="1">
      <c r="D215" s="293">
        <f>SUM(D214:D214)</f>
        <v>0</v>
      </c>
      <c r="E215" s="669"/>
      <c r="K215" s="23" t="s">
        <v>1066</v>
      </c>
    </row>
    <row r="216" spans="3:11" ht="15">
      <c r="C216"/>
    </row>
    <row r="217" spans="3:11" ht="24" customHeight="1">
      <c r="C217" s="318" t="s">
        <v>382</v>
      </c>
      <c r="D217" s="319" t="s">
        <v>299</v>
      </c>
      <c r="E217" s="293" t="s">
        <v>379</v>
      </c>
    </row>
    <row r="218" spans="3:11">
      <c r="C218" s="326" t="s">
        <v>526</v>
      </c>
      <c r="D218" s="327"/>
      <c r="E218" s="328"/>
    </row>
    <row r="219" spans="3:11">
      <c r="C219" s="332"/>
      <c r="D219" s="333"/>
      <c r="E219" s="334"/>
    </row>
    <row r="220" spans="3:11" ht="16.5" customHeight="1">
      <c r="D220" s="293">
        <f>SUM(D219:D219)</f>
        <v>0</v>
      </c>
      <c r="E220" s="669"/>
    </row>
    <row r="223" spans="3:11" ht="24" customHeight="1">
      <c r="C223" s="318" t="s">
        <v>383</v>
      </c>
      <c r="D223" s="319" t="s">
        <v>299</v>
      </c>
      <c r="E223" s="335" t="s">
        <v>379</v>
      </c>
    </row>
    <row r="224" spans="3:11">
      <c r="C224" s="326" t="s">
        <v>527</v>
      </c>
      <c r="D224" s="295"/>
      <c r="E224" s="295">
        <v>0</v>
      </c>
    </row>
    <row r="225" spans="3:6">
      <c r="C225" s="17"/>
      <c r="D225" s="297"/>
      <c r="E225" s="297">
        <v>0</v>
      </c>
    </row>
    <row r="226" spans="3:6" ht="18.75" customHeight="1">
      <c r="D226" s="293">
        <f>SUM(D225:D225)</f>
        <v>0</v>
      </c>
      <c r="E226" s="669"/>
    </row>
    <row r="228" spans="3:6">
      <c r="C228" s="18" t="s">
        <v>386</v>
      </c>
    </row>
    <row r="229" spans="3:6">
      <c r="C229" s="18"/>
    </row>
    <row r="230" spans="3:6">
      <c r="C230" s="18" t="s">
        <v>384</v>
      </c>
    </row>
    <row r="232" spans="3:6" ht="24" customHeight="1">
      <c r="C232" s="336" t="s">
        <v>306</v>
      </c>
      <c r="D232" s="337" t="s">
        <v>299</v>
      </c>
      <c r="E232" s="293" t="s">
        <v>307</v>
      </c>
    </row>
    <row r="233" spans="3:6">
      <c r="C233" s="294" t="s">
        <v>528</v>
      </c>
      <c r="D233" s="638">
        <f>+D236+D245+D257+D249+D251+D260</f>
        <v>-6737918.1500000004</v>
      </c>
      <c r="E233" s="316"/>
    </row>
    <row r="234" spans="3:6" ht="15">
      <c r="C234" s="634" t="s">
        <v>1042</v>
      </c>
      <c r="D234" s="630">
        <v>-15450</v>
      </c>
      <c r="E234" s="300"/>
    </row>
    <row r="235" spans="3:6" ht="15">
      <c r="C235" s="634" t="s">
        <v>765</v>
      </c>
      <c r="D235" s="630">
        <v>-87723.08</v>
      </c>
      <c r="E235" s="300"/>
    </row>
    <row r="236" spans="3:6" ht="15">
      <c r="C236" s="634" t="s">
        <v>766</v>
      </c>
      <c r="D236" s="630">
        <v>-103173.08</v>
      </c>
      <c r="E236" s="300"/>
    </row>
    <row r="237" spans="3:6" ht="15">
      <c r="C237" s="634" t="s">
        <v>767</v>
      </c>
      <c r="D237" s="630">
        <v>-896300</v>
      </c>
      <c r="E237" s="300"/>
    </row>
    <row r="238" spans="3:6" ht="15">
      <c r="C238" s="634" t="s">
        <v>768</v>
      </c>
      <c r="D238" s="630">
        <v>-531987</v>
      </c>
      <c r="E238" s="300"/>
    </row>
    <row r="239" spans="3:6" ht="15">
      <c r="C239" s="634" t="s">
        <v>769</v>
      </c>
      <c r="D239" s="630">
        <v>-98384</v>
      </c>
      <c r="E239" s="300"/>
      <c r="F239" s="673"/>
    </row>
    <row r="240" spans="3:6" ht="15">
      <c r="C240" s="634" t="s">
        <v>770</v>
      </c>
      <c r="D240" s="630">
        <v>-12264</v>
      </c>
      <c r="E240" s="300"/>
    </row>
    <row r="241" spans="3:5" ht="15">
      <c r="C241" s="634" t="s">
        <v>771</v>
      </c>
      <c r="D241" s="630">
        <v>-530838</v>
      </c>
      <c r="E241" s="300"/>
    </row>
    <row r="242" spans="3:5" ht="15">
      <c r="C242" s="634" t="s">
        <v>772</v>
      </c>
      <c r="D242" s="630">
        <v>-321931</v>
      </c>
      <c r="E242" s="300"/>
    </row>
    <row r="243" spans="3:5" ht="15">
      <c r="C243" s="634" t="s">
        <v>998</v>
      </c>
      <c r="D243" s="630">
        <v>-17400</v>
      </c>
      <c r="E243" s="300"/>
    </row>
    <row r="244" spans="3:5" ht="15">
      <c r="C244" s="634" t="s">
        <v>773</v>
      </c>
      <c r="D244" s="630">
        <v>-311400</v>
      </c>
      <c r="E244" s="300"/>
    </row>
    <row r="245" spans="3:5" ht="15">
      <c r="C245" s="634" t="s">
        <v>774</v>
      </c>
      <c r="D245" s="630">
        <v>-2720504</v>
      </c>
      <c r="E245" s="300"/>
    </row>
    <row r="246" spans="3:5" ht="15">
      <c r="C246" s="634" t="s">
        <v>775</v>
      </c>
      <c r="D246" s="630">
        <v>-2823677.08</v>
      </c>
      <c r="E246" s="300"/>
    </row>
    <row r="247" spans="3:5" ht="15">
      <c r="C247" s="634" t="s">
        <v>776</v>
      </c>
      <c r="D247" s="630">
        <v>-45853.64</v>
      </c>
      <c r="E247" s="300"/>
    </row>
    <row r="248" spans="3:5" ht="15">
      <c r="C248" s="634" t="s">
        <v>777</v>
      </c>
      <c r="D248" s="630">
        <v>-20690</v>
      </c>
      <c r="E248" s="300"/>
    </row>
    <row r="249" spans="3:5" ht="15">
      <c r="C249" s="634" t="s">
        <v>778</v>
      </c>
      <c r="D249" s="630">
        <v>-66543.64</v>
      </c>
      <c r="E249" s="300"/>
    </row>
    <row r="250" spans="3:5" ht="15">
      <c r="C250" s="634" t="s">
        <v>779</v>
      </c>
      <c r="D250" s="630">
        <v>-1579.94</v>
      </c>
      <c r="E250" s="300"/>
    </row>
    <row r="251" spans="3:5" ht="15">
      <c r="C251" s="634" t="s">
        <v>780</v>
      </c>
      <c r="D251" s="630">
        <v>-1579.94</v>
      </c>
      <c r="E251" s="300"/>
    </row>
    <row r="252" spans="3:5" ht="15">
      <c r="C252" s="634" t="s">
        <v>781</v>
      </c>
      <c r="D252" s="630">
        <v>-842918.79</v>
      </c>
      <c r="E252" s="300"/>
    </row>
    <row r="253" spans="3:5" ht="15">
      <c r="C253" s="634" t="s">
        <v>782</v>
      </c>
      <c r="D253" s="630">
        <v>-1095005.7</v>
      </c>
      <c r="E253" s="300"/>
    </row>
    <row r="254" spans="3:5" ht="15">
      <c r="C254" s="634" t="s">
        <v>783</v>
      </c>
      <c r="D254" s="630">
        <v>-656790</v>
      </c>
      <c r="E254" s="300"/>
    </row>
    <row r="255" spans="3:5" ht="15">
      <c r="C255" s="634" t="s">
        <v>784</v>
      </c>
      <c r="D255" s="630">
        <v>-2970</v>
      </c>
      <c r="E255" s="300"/>
    </row>
    <row r="256" spans="3:5" ht="15">
      <c r="C256" s="634" t="s">
        <v>785</v>
      </c>
      <c r="D256" s="630">
        <v>-1148433</v>
      </c>
      <c r="E256" s="300"/>
    </row>
    <row r="257" spans="3:6" ht="15">
      <c r="C257" s="634" t="s">
        <v>786</v>
      </c>
      <c r="D257" s="630">
        <v>-3746117.49</v>
      </c>
      <c r="E257" s="300"/>
    </row>
    <row r="258" spans="3:6" ht="15">
      <c r="C258" s="634" t="s">
        <v>787</v>
      </c>
      <c r="D258" s="630">
        <v>-3814241.07</v>
      </c>
      <c r="E258" s="300"/>
    </row>
    <row r="259" spans="3:6" ht="15">
      <c r="C259" s="634" t="s">
        <v>1182</v>
      </c>
      <c r="D259" s="630">
        <v>-100000</v>
      </c>
      <c r="E259" s="300"/>
    </row>
    <row r="260" spans="3:6" ht="15">
      <c r="C260" s="634" t="s">
        <v>1183</v>
      </c>
      <c r="D260" s="630">
        <v>-100000</v>
      </c>
      <c r="E260" s="300"/>
    </row>
    <row r="261" spans="3:6" ht="15">
      <c r="C261" s="634" t="s">
        <v>1184</v>
      </c>
      <c r="D261" s="630">
        <v>-100000</v>
      </c>
      <c r="E261" s="300"/>
    </row>
    <row r="262" spans="3:6" ht="15">
      <c r="C262" s="634" t="s">
        <v>788</v>
      </c>
      <c r="D262" s="630">
        <v>-19255021.670000002</v>
      </c>
      <c r="E262" s="300"/>
    </row>
    <row r="263" spans="3:6" ht="15">
      <c r="C263" s="634" t="s">
        <v>789</v>
      </c>
      <c r="D263" s="630">
        <v>-1970726.52</v>
      </c>
      <c r="E263" s="300"/>
      <c r="F263" s="636"/>
    </row>
    <row r="264" spans="3:6" ht="15">
      <c r="C264" s="634" t="s">
        <v>790</v>
      </c>
      <c r="D264" s="630">
        <v>-4077838.81</v>
      </c>
      <c r="E264" s="300"/>
    </row>
    <row r="265" spans="3:6" ht="15">
      <c r="C265" s="634" t="s">
        <v>791</v>
      </c>
      <c r="D265" s="630">
        <v>-50000</v>
      </c>
      <c r="E265" s="300"/>
    </row>
    <row r="266" spans="3:6" ht="15">
      <c r="C266" s="634" t="s">
        <v>792</v>
      </c>
      <c r="D266" s="630">
        <v>-25353587</v>
      </c>
      <c r="E266" s="300"/>
    </row>
    <row r="267" spans="3:6" ht="15">
      <c r="C267" s="634" t="s">
        <v>793</v>
      </c>
      <c r="D267" s="630">
        <v>-25353587</v>
      </c>
      <c r="E267" s="300"/>
    </row>
    <row r="268" spans="3:6" ht="15">
      <c r="C268" s="634" t="s">
        <v>794</v>
      </c>
      <c r="D268" s="630">
        <v>-51174882.439999998</v>
      </c>
      <c r="E268" s="300"/>
    </row>
    <row r="269" spans="3:6" ht="15">
      <c r="C269" s="634" t="s">
        <v>795</v>
      </c>
      <c r="D269" s="630">
        <v>-3857489.34</v>
      </c>
      <c r="E269" s="300"/>
    </row>
    <row r="270" spans="3:6" ht="15">
      <c r="C270" s="634" t="s">
        <v>796</v>
      </c>
      <c r="D270" s="630">
        <v>-8600938.5500000007</v>
      </c>
      <c r="E270" s="300"/>
    </row>
    <row r="271" spans="3:6" ht="15">
      <c r="C271" s="634" t="s">
        <v>797</v>
      </c>
      <c r="D271" s="630">
        <v>-1259775.1200000001</v>
      </c>
      <c r="E271" s="300"/>
    </row>
    <row r="272" spans="3:6" ht="15">
      <c r="C272" s="634" t="s">
        <v>798</v>
      </c>
      <c r="D272" s="630">
        <v>-64893085.450000003</v>
      </c>
      <c r="E272" s="300"/>
    </row>
    <row r="273" spans="3:11" ht="15">
      <c r="C273" s="634" t="s">
        <v>799</v>
      </c>
      <c r="D273" s="630">
        <v>-64893085.450000003</v>
      </c>
      <c r="E273" s="300"/>
    </row>
    <row r="274" spans="3:11">
      <c r="C274" s="724" t="s">
        <v>999</v>
      </c>
      <c r="D274" s="725">
        <f>+D266+D273</f>
        <v>-90246672.450000003</v>
      </c>
      <c r="E274" s="300"/>
    </row>
    <row r="275" spans="3:11" ht="15.75" customHeight="1">
      <c r="D275" s="721">
        <f>+D233+D274</f>
        <v>-96984590.600000009</v>
      </c>
      <c r="E275" s="669"/>
    </row>
    <row r="276" spans="3:11">
      <c r="D276" s="636"/>
    </row>
    <row r="277" spans="3:11" ht="24.75" customHeight="1">
      <c r="C277" s="336" t="s">
        <v>400</v>
      </c>
      <c r="D277" s="337" t="s">
        <v>299</v>
      </c>
      <c r="E277" s="293" t="s">
        <v>307</v>
      </c>
    </row>
    <row r="278" spans="3:11" ht="15">
      <c r="C278" s="637" t="s">
        <v>529</v>
      </c>
      <c r="D278" s="634">
        <f>+D279+D280+D281+D282</f>
        <v>315244.61</v>
      </c>
      <c r="E278" s="316"/>
    </row>
    <row r="279" spans="3:11" ht="15">
      <c r="C279" s="629" t="s">
        <v>806</v>
      </c>
      <c r="D279" s="630">
        <v>127246.84</v>
      </c>
      <c r="E279" s="300"/>
    </row>
    <row r="280" spans="3:11" ht="15">
      <c r="C280" s="629" t="s">
        <v>807</v>
      </c>
      <c r="D280" s="630">
        <v>65528.7</v>
      </c>
      <c r="E280" s="300"/>
    </row>
    <row r="281" spans="3:11" ht="15">
      <c r="C281" s="629" t="s">
        <v>808</v>
      </c>
      <c r="D281" s="630">
        <v>122471.38</v>
      </c>
      <c r="E281" s="300"/>
    </row>
    <row r="282" spans="3:11" ht="14.25">
      <c r="C282" s="639" t="s">
        <v>809</v>
      </c>
      <c r="D282" s="723">
        <v>-2.31</v>
      </c>
      <c r="E282" s="300"/>
      <c r="K282" s="710" t="s">
        <v>1067</v>
      </c>
    </row>
    <row r="283" spans="3:11" ht="16.5" customHeight="1">
      <c r="D283" s="631">
        <f>+D278</f>
        <v>315244.61</v>
      </c>
      <c r="E283" s="796"/>
      <c r="J283" s="710"/>
    </row>
    <row r="284" spans="3:11">
      <c r="C284" s="18" t="s">
        <v>79</v>
      </c>
    </row>
    <row r="286" spans="3:11" ht="26.25" customHeight="1">
      <c r="C286" s="336" t="s">
        <v>308</v>
      </c>
      <c r="D286" s="337" t="s">
        <v>299</v>
      </c>
      <c r="E286" s="293" t="s">
        <v>309</v>
      </c>
    </row>
    <row r="287" spans="3:11">
      <c r="C287" s="294" t="s">
        <v>530</v>
      </c>
      <c r="D287" s="638">
        <f>SUM(D288:D376)</f>
        <v>74804969.000000015</v>
      </c>
      <c r="E287" s="638">
        <f>SUM(E288:E376)</f>
        <v>99.999799999999993</v>
      </c>
    </row>
    <row r="288" spans="3:11" ht="15">
      <c r="C288" s="629" t="s">
        <v>810</v>
      </c>
      <c r="D288" s="634">
        <v>26037790.25</v>
      </c>
      <c r="E288" s="634">
        <v>34.807600000000001</v>
      </c>
    </row>
    <row r="289" spans="3:5" ht="15">
      <c r="C289" s="629" t="s">
        <v>811</v>
      </c>
      <c r="D289" s="634">
        <v>13238315.970000001</v>
      </c>
      <c r="E289" s="634">
        <v>17.697099999999999</v>
      </c>
    </row>
    <row r="290" spans="3:5" ht="15">
      <c r="C290" s="629" t="s">
        <v>812</v>
      </c>
      <c r="D290" s="634">
        <v>216753.13</v>
      </c>
      <c r="E290" s="634">
        <v>0.2898</v>
      </c>
    </row>
    <row r="291" spans="3:5" ht="15">
      <c r="C291" s="629" t="s">
        <v>813</v>
      </c>
      <c r="D291" s="634">
        <v>2547965.04</v>
      </c>
      <c r="E291" s="634">
        <v>3.4060999999999999</v>
      </c>
    </row>
    <row r="292" spans="3:5" ht="15">
      <c r="C292" s="629" t="s">
        <v>814</v>
      </c>
      <c r="D292" s="634">
        <v>1410562.19</v>
      </c>
      <c r="E292" s="634">
        <v>1.8856999999999999</v>
      </c>
    </row>
    <row r="293" spans="3:5" ht="15">
      <c r="C293" s="629" t="s">
        <v>815</v>
      </c>
      <c r="D293" s="634">
        <v>1561540.47</v>
      </c>
      <c r="E293" s="634">
        <v>2.0874999999999999</v>
      </c>
    </row>
    <row r="294" spans="3:5" ht="15">
      <c r="C294" s="629" t="s">
        <v>1000</v>
      </c>
      <c r="D294" s="634">
        <v>7870</v>
      </c>
      <c r="E294" s="634">
        <v>1.0500000000000001E-2</v>
      </c>
    </row>
    <row r="295" spans="3:5" ht="15">
      <c r="C295" s="629" t="s">
        <v>816</v>
      </c>
      <c r="D295" s="634">
        <v>6492733.21</v>
      </c>
      <c r="E295" s="634">
        <v>8.6795000000000009</v>
      </c>
    </row>
    <row r="296" spans="3:5" ht="15">
      <c r="C296" s="629" t="s">
        <v>1001</v>
      </c>
      <c r="D296" s="634">
        <v>69357</v>
      </c>
      <c r="E296" s="634">
        <v>9.2700000000000005E-2</v>
      </c>
    </row>
    <row r="297" spans="3:5" ht="15">
      <c r="C297" s="629" t="s">
        <v>817</v>
      </c>
      <c r="D297" s="634">
        <v>158791.75</v>
      </c>
      <c r="E297" s="634">
        <v>0.21229999999999999</v>
      </c>
    </row>
    <row r="298" spans="3:5" ht="15">
      <c r="C298" s="629" t="s">
        <v>818</v>
      </c>
      <c r="D298" s="634">
        <v>4000</v>
      </c>
      <c r="E298" s="634">
        <v>5.3E-3</v>
      </c>
    </row>
    <row r="299" spans="3:5" ht="15">
      <c r="C299" s="629" t="s">
        <v>1002</v>
      </c>
      <c r="D299" s="634">
        <v>53349.72</v>
      </c>
      <c r="E299" s="634">
        <v>7.1300000000000002E-2</v>
      </c>
    </row>
    <row r="300" spans="3:5" ht="15">
      <c r="C300" s="629" t="s">
        <v>819</v>
      </c>
      <c r="D300" s="634">
        <v>513802.47</v>
      </c>
      <c r="E300" s="634">
        <v>0.68689999999999996</v>
      </c>
    </row>
    <row r="301" spans="3:5" ht="15">
      <c r="C301" s="629" t="s">
        <v>820</v>
      </c>
      <c r="D301" s="634">
        <v>189448.95</v>
      </c>
      <c r="E301" s="634">
        <v>0.25330000000000003</v>
      </c>
    </row>
    <row r="302" spans="3:5" ht="15">
      <c r="C302" s="629" t="s">
        <v>821</v>
      </c>
      <c r="D302" s="634">
        <v>431677.65</v>
      </c>
      <c r="E302" s="634">
        <v>0.57709999999999995</v>
      </c>
    </row>
    <row r="303" spans="3:5" ht="15">
      <c r="C303" s="629" t="s">
        <v>822</v>
      </c>
      <c r="D303" s="634">
        <v>235770.21</v>
      </c>
      <c r="E303" s="634">
        <v>0.31519999999999998</v>
      </c>
    </row>
    <row r="304" spans="3:5" ht="15">
      <c r="C304" s="629" t="s">
        <v>823</v>
      </c>
      <c r="D304" s="634">
        <v>8957.07</v>
      </c>
      <c r="E304" s="634">
        <v>1.2E-2</v>
      </c>
    </row>
    <row r="305" spans="3:5" ht="15">
      <c r="C305" s="629" t="s">
        <v>1043</v>
      </c>
      <c r="D305" s="634">
        <v>11566.1</v>
      </c>
      <c r="E305" s="634">
        <v>1.55E-2</v>
      </c>
    </row>
    <row r="306" spans="3:5" ht="15">
      <c r="C306" s="629" t="s">
        <v>1044</v>
      </c>
      <c r="D306" s="634">
        <v>2417.54</v>
      </c>
      <c r="E306" s="634">
        <v>3.2000000000000002E-3</v>
      </c>
    </row>
    <row r="307" spans="3:5" ht="15">
      <c r="C307" s="629" t="s">
        <v>824</v>
      </c>
      <c r="D307" s="634">
        <v>83100.429999999993</v>
      </c>
      <c r="E307" s="634">
        <v>0.1111</v>
      </c>
    </row>
    <row r="308" spans="3:5" ht="15">
      <c r="C308" s="629" t="s">
        <v>825</v>
      </c>
      <c r="D308" s="634">
        <v>9090</v>
      </c>
      <c r="E308" s="634">
        <v>1.2200000000000001E-2</v>
      </c>
    </row>
    <row r="309" spans="3:5" ht="15">
      <c r="C309" s="629" t="s">
        <v>826</v>
      </c>
      <c r="D309" s="634">
        <v>1953</v>
      </c>
      <c r="E309" s="634">
        <v>2.5999999999999999E-3</v>
      </c>
    </row>
    <row r="310" spans="3:5" ht="15">
      <c r="C310" s="629" t="s">
        <v>827</v>
      </c>
      <c r="D310" s="634">
        <v>1107</v>
      </c>
      <c r="E310" s="634">
        <v>1.5E-3</v>
      </c>
    </row>
    <row r="311" spans="3:5" ht="15">
      <c r="C311" s="629" t="s">
        <v>828</v>
      </c>
      <c r="D311" s="634">
        <v>7495</v>
      </c>
      <c r="E311" s="634">
        <v>0.01</v>
      </c>
    </row>
    <row r="312" spans="3:5" ht="15">
      <c r="C312" s="629" t="s">
        <v>829</v>
      </c>
      <c r="D312" s="634">
        <v>1093790.0900000001</v>
      </c>
      <c r="E312" s="634">
        <v>1.4621999999999999</v>
      </c>
    </row>
    <row r="313" spans="3:5" ht="15">
      <c r="C313" s="629" t="s">
        <v>830</v>
      </c>
      <c r="D313" s="634">
        <v>341796.97</v>
      </c>
      <c r="E313" s="634">
        <v>0.45689999999999997</v>
      </c>
    </row>
    <row r="314" spans="3:5" ht="15">
      <c r="C314" s="629" t="s">
        <v>831</v>
      </c>
      <c r="D314" s="634">
        <v>28729.61</v>
      </c>
      <c r="E314" s="634">
        <v>3.8399999999999997E-2</v>
      </c>
    </row>
    <row r="315" spans="3:5" ht="15">
      <c r="C315" s="629" t="s">
        <v>832</v>
      </c>
      <c r="D315" s="634">
        <v>611607.9</v>
      </c>
      <c r="E315" s="634">
        <v>0.81759999999999999</v>
      </c>
    </row>
    <row r="316" spans="3:5" ht="15">
      <c r="C316" s="629" t="s">
        <v>833</v>
      </c>
      <c r="D316" s="634">
        <v>207437.84</v>
      </c>
      <c r="E316" s="634">
        <v>0.27729999999999999</v>
      </c>
    </row>
    <row r="317" spans="3:5" ht="15">
      <c r="C317" s="629" t="s">
        <v>834</v>
      </c>
      <c r="D317" s="634">
        <v>20088</v>
      </c>
      <c r="E317" s="634">
        <v>2.69E-2</v>
      </c>
    </row>
    <row r="318" spans="3:5" ht="15">
      <c r="C318" s="629" t="s">
        <v>835</v>
      </c>
      <c r="D318" s="634">
        <v>72671.38</v>
      </c>
      <c r="E318" s="634">
        <v>9.7100000000000006E-2</v>
      </c>
    </row>
    <row r="319" spans="3:5" ht="15">
      <c r="C319" s="629" t="s">
        <v>836</v>
      </c>
      <c r="D319" s="634">
        <v>10667.85</v>
      </c>
      <c r="E319" s="634">
        <v>1.43E-2</v>
      </c>
    </row>
    <row r="320" spans="3:5" ht="15">
      <c r="C320" s="629" t="s">
        <v>837</v>
      </c>
      <c r="D320" s="634">
        <v>413629.31</v>
      </c>
      <c r="E320" s="634">
        <v>0.55289999999999995</v>
      </c>
    </row>
    <row r="321" spans="3:5" ht="15">
      <c r="C321" s="629" t="s">
        <v>1429</v>
      </c>
      <c r="D321" s="634">
        <v>626.4</v>
      </c>
      <c r="E321" s="634">
        <v>8.0000000000000004E-4</v>
      </c>
    </row>
    <row r="322" spans="3:5" ht="15">
      <c r="C322" s="629" t="s">
        <v>838</v>
      </c>
      <c r="D322" s="634">
        <v>979734.02</v>
      </c>
      <c r="E322" s="634">
        <v>1.3097000000000001</v>
      </c>
    </row>
    <row r="323" spans="3:5" ht="15">
      <c r="C323" s="629" t="s">
        <v>839</v>
      </c>
      <c r="D323" s="634">
        <v>15894.53</v>
      </c>
      <c r="E323" s="634">
        <v>2.12E-2</v>
      </c>
    </row>
    <row r="324" spans="3:5" ht="15">
      <c r="C324" s="629" t="s">
        <v>840</v>
      </c>
      <c r="D324" s="634">
        <v>192426.74</v>
      </c>
      <c r="E324" s="634">
        <v>0.25719999999999998</v>
      </c>
    </row>
    <row r="325" spans="3:5" ht="15">
      <c r="C325" s="629" t="s">
        <v>841</v>
      </c>
      <c r="D325" s="634">
        <v>102.43</v>
      </c>
      <c r="E325" s="634">
        <v>1E-4</v>
      </c>
    </row>
    <row r="326" spans="3:5" ht="15">
      <c r="C326" s="629" t="s">
        <v>842</v>
      </c>
      <c r="D326" s="634">
        <v>363901.59</v>
      </c>
      <c r="E326" s="634">
        <v>0.48649999999999999</v>
      </c>
    </row>
    <row r="327" spans="3:5" ht="15">
      <c r="C327" s="629" t="s">
        <v>1003</v>
      </c>
      <c r="D327" s="634">
        <v>541.49</v>
      </c>
      <c r="E327" s="634">
        <v>6.9999999999999999E-4</v>
      </c>
    </row>
    <row r="328" spans="3:5" ht="15">
      <c r="C328" s="629" t="s">
        <v>843</v>
      </c>
      <c r="D328" s="634">
        <v>3525.71</v>
      </c>
      <c r="E328" s="634">
        <v>4.7000000000000002E-3</v>
      </c>
    </row>
    <row r="329" spans="3:5" ht="15">
      <c r="C329" s="629" t="s">
        <v>844</v>
      </c>
      <c r="D329" s="634">
        <v>271657.59000000003</v>
      </c>
      <c r="E329" s="634">
        <v>0.36320000000000002</v>
      </c>
    </row>
    <row r="330" spans="3:5" ht="15">
      <c r="C330" s="629" t="s">
        <v>845</v>
      </c>
      <c r="D330" s="634">
        <v>34191.31</v>
      </c>
      <c r="E330" s="634">
        <v>4.5699999999999998E-2</v>
      </c>
    </row>
    <row r="331" spans="3:5" ht="15">
      <c r="C331" s="629" t="s">
        <v>846</v>
      </c>
      <c r="D331" s="634">
        <v>48935.03</v>
      </c>
      <c r="E331" s="634">
        <v>6.54E-2</v>
      </c>
    </row>
    <row r="332" spans="3:5" ht="15">
      <c r="C332" s="629" t="s">
        <v>1004</v>
      </c>
      <c r="D332" s="634">
        <v>145</v>
      </c>
      <c r="E332" s="634">
        <v>2.0000000000000001E-4</v>
      </c>
    </row>
    <row r="333" spans="3:5" ht="15">
      <c r="C333" s="629" t="s">
        <v>847</v>
      </c>
      <c r="D333" s="634">
        <v>555462</v>
      </c>
      <c r="E333" s="634">
        <v>0.74250000000000005</v>
      </c>
    </row>
    <row r="334" spans="3:5" ht="15">
      <c r="C334" s="629" t="s">
        <v>848</v>
      </c>
      <c r="D334" s="634">
        <v>462607.42</v>
      </c>
      <c r="E334" s="634">
        <v>0.61839999999999995</v>
      </c>
    </row>
    <row r="335" spans="3:5" ht="15">
      <c r="C335" s="629" t="s">
        <v>849</v>
      </c>
      <c r="D335" s="634">
        <v>33312.44</v>
      </c>
      <c r="E335" s="634">
        <v>4.4499999999999998E-2</v>
      </c>
    </row>
    <row r="336" spans="3:5" ht="15">
      <c r="C336" s="629" t="s">
        <v>850</v>
      </c>
      <c r="D336" s="634">
        <v>2287</v>
      </c>
      <c r="E336" s="634">
        <v>3.0999999999999999E-3</v>
      </c>
    </row>
    <row r="337" spans="3:11" ht="15">
      <c r="C337" s="629" t="s">
        <v>851</v>
      </c>
      <c r="D337" s="634">
        <v>551519.68000000005</v>
      </c>
      <c r="E337" s="634">
        <v>0.73729999999999996</v>
      </c>
    </row>
    <row r="338" spans="3:11" ht="15">
      <c r="C338" s="629" t="s">
        <v>852</v>
      </c>
      <c r="D338" s="634">
        <v>29528.45</v>
      </c>
      <c r="E338" s="634">
        <v>3.95E-2</v>
      </c>
    </row>
    <row r="339" spans="3:11" ht="15">
      <c r="C339" s="629" t="s">
        <v>853</v>
      </c>
      <c r="D339" s="634">
        <v>54000</v>
      </c>
      <c r="E339" s="634">
        <v>7.22E-2</v>
      </c>
    </row>
    <row r="340" spans="3:11" ht="15">
      <c r="C340" s="629" t="s">
        <v>854</v>
      </c>
      <c r="D340" s="634">
        <v>735965.12</v>
      </c>
      <c r="E340" s="634">
        <v>0.98380000000000001</v>
      </c>
    </row>
    <row r="341" spans="3:11" ht="15">
      <c r="C341" s="629" t="s">
        <v>855</v>
      </c>
      <c r="D341" s="634">
        <v>42503.6</v>
      </c>
      <c r="E341" s="634">
        <v>5.6800000000000003E-2</v>
      </c>
    </row>
    <row r="342" spans="3:11" ht="15">
      <c r="C342" s="629" t="s">
        <v>1045</v>
      </c>
      <c r="D342" s="634">
        <v>631320</v>
      </c>
      <c r="E342" s="634">
        <v>0.84399999999999997</v>
      </c>
    </row>
    <row r="343" spans="3:11" ht="15">
      <c r="C343" s="629" t="s">
        <v>1185</v>
      </c>
      <c r="D343" s="634">
        <v>78300</v>
      </c>
      <c r="E343" s="634">
        <v>0.1047</v>
      </c>
      <c r="J343" s="710"/>
    </row>
    <row r="344" spans="3:11" ht="15">
      <c r="C344" s="629" t="s">
        <v>1430</v>
      </c>
      <c r="D344" s="634">
        <v>168200</v>
      </c>
      <c r="E344" s="634">
        <v>0.22489999999999999</v>
      </c>
    </row>
    <row r="345" spans="3:11" ht="15">
      <c r="C345" s="629" t="s">
        <v>856</v>
      </c>
      <c r="D345" s="634">
        <v>186512.72</v>
      </c>
      <c r="E345" s="634">
        <v>0.24929999999999999</v>
      </c>
    </row>
    <row r="346" spans="3:11" ht="15">
      <c r="C346" s="629" t="s">
        <v>857</v>
      </c>
      <c r="D346" s="634">
        <v>2088414.51</v>
      </c>
      <c r="E346" s="634">
        <v>2.7917999999999998</v>
      </c>
    </row>
    <row r="347" spans="3:11" ht="15">
      <c r="C347" s="629" t="s">
        <v>858</v>
      </c>
      <c r="D347" s="634">
        <v>716853.94</v>
      </c>
      <c r="E347" s="634">
        <v>0.95830000000000004</v>
      </c>
    </row>
    <row r="348" spans="3:11" ht="15">
      <c r="C348" s="629" t="s">
        <v>859</v>
      </c>
      <c r="D348" s="634">
        <v>269107.63</v>
      </c>
      <c r="E348" s="634">
        <v>0.35970000000000002</v>
      </c>
    </row>
    <row r="349" spans="3:11" ht="15">
      <c r="C349" s="629" t="s">
        <v>860</v>
      </c>
      <c r="D349" s="634">
        <v>309530.57</v>
      </c>
      <c r="E349" s="634">
        <v>0.4138</v>
      </c>
      <c r="J349" s="710"/>
      <c r="K349" s="710"/>
    </row>
    <row r="350" spans="3:11" ht="15">
      <c r="C350" s="629" t="s">
        <v>861</v>
      </c>
      <c r="D350" s="634">
        <v>170234.75</v>
      </c>
      <c r="E350" s="634">
        <v>0.2276</v>
      </c>
    </row>
    <row r="351" spans="3:11" ht="15">
      <c r="C351" s="629" t="s">
        <v>1005</v>
      </c>
      <c r="D351" s="634">
        <v>30813.39</v>
      </c>
      <c r="E351" s="634">
        <v>4.1200000000000001E-2</v>
      </c>
    </row>
    <row r="352" spans="3:11" ht="15">
      <c r="C352" s="629" t="s">
        <v>862</v>
      </c>
      <c r="D352" s="634">
        <v>1021470.01</v>
      </c>
      <c r="E352" s="634">
        <v>1.3654999999999999</v>
      </c>
    </row>
    <row r="353" spans="3:11" ht="15">
      <c r="C353" s="629" t="s">
        <v>863</v>
      </c>
      <c r="D353" s="634">
        <v>111856</v>
      </c>
      <c r="E353" s="634">
        <v>0.14949999999999999</v>
      </c>
      <c r="J353" s="710"/>
    </row>
    <row r="354" spans="3:11" ht="15">
      <c r="C354" s="629" t="s">
        <v>1431</v>
      </c>
      <c r="D354" s="634">
        <v>1276</v>
      </c>
      <c r="E354" s="634">
        <v>1.6999999999999999E-3</v>
      </c>
    </row>
    <row r="355" spans="3:11" ht="15">
      <c r="C355" s="629" t="s">
        <v>864</v>
      </c>
      <c r="D355" s="634">
        <v>133024.85</v>
      </c>
      <c r="E355" s="634">
        <v>0.17780000000000001</v>
      </c>
      <c r="K355" s="710" t="s">
        <v>1068</v>
      </c>
    </row>
    <row r="356" spans="3:11" ht="15">
      <c r="C356" s="629" t="s">
        <v>865</v>
      </c>
      <c r="D356" s="634">
        <v>281224.8</v>
      </c>
      <c r="E356" s="634">
        <v>0.37590000000000001</v>
      </c>
    </row>
    <row r="357" spans="3:11" ht="15">
      <c r="C357" s="629" t="s">
        <v>866</v>
      </c>
      <c r="D357" s="634">
        <v>1130782.1499999999</v>
      </c>
      <c r="E357" s="634">
        <v>1.5116000000000001</v>
      </c>
      <c r="K357" s="710"/>
    </row>
    <row r="358" spans="3:11" ht="15">
      <c r="C358" s="629" t="s">
        <v>867</v>
      </c>
      <c r="D358" s="634">
        <v>43732</v>
      </c>
      <c r="E358" s="634">
        <v>5.8500000000000003E-2</v>
      </c>
    </row>
    <row r="359" spans="3:11" ht="15">
      <c r="C359" s="629" t="s">
        <v>1006</v>
      </c>
      <c r="D359" s="634">
        <v>231341.19</v>
      </c>
      <c r="E359" s="634">
        <v>0.30930000000000002</v>
      </c>
    </row>
    <row r="360" spans="3:11" ht="15">
      <c r="C360" s="629" t="s">
        <v>868</v>
      </c>
      <c r="D360" s="634">
        <v>168695.73</v>
      </c>
      <c r="E360" s="634">
        <v>0.22550000000000001</v>
      </c>
    </row>
    <row r="361" spans="3:11" ht="15">
      <c r="C361" s="629" t="s">
        <v>869</v>
      </c>
      <c r="D361" s="634">
        <v>60962</v>
      </c>
      <c r="E361" s="634">
        <v>8.1500000000000003E-2</v>
      </c>
    </row>
    <row r="362" spans="3:11" ht="15">
      <c r="C362" s="629" t="s">
        <v>1046</v>
      </c>
      <c r="D362" s="634">
        <v>9396</v>
      </c>
      <c r="E362" s="634">
        <v>1.26E-2</v>
      </c>
    </row>
    <row r="363" spans="3:11" ht="15">
      <c r="C363" s="629" t="s">
        <v>870</v>
      </c>
      <c r="D363" s="634">
        <v>26395.200000000001</v>
      </c>
      <c r="E363" s="634">
        <v>3.5299999999999998E-2</v>
      </c>
    </row>
    <row r="364" spans="3:11" ht="15">
      <c r="C364" s="629" t="s">
        <v>871</v>
      </c>
      <c r="D364" s="634">
        <v>177201.08</v>
      </c>
      <c r="E364" s="634">
        <v>0.2369</v>
      </c>
    </row>
    <row r="365" spans="3:11" ht="15">
      <c r="C365" s="629" t="s">
        <v>872</v>
      </c>
      <c r="D365" s="634">
        <v>320038.14</v>
      </c>
      <c r="E365" s="634">
        <v>0.42780000000000001</v>
      </c>
    </row>
    <row r="366" spans="3:11" ht="15">
      <c r="C366" s="629" t="s">
        <v>1047</v>
      </c>
      <c r="D366" s="634">
        <v>91281.19</v>
      </c>
      <c r="E366" s="634">
        <v>0.122</v>
      </c>
      <c r="J366" s="710"/>
    </row>
    <row r="367" spans="3:11" ht="15">
      <c r="C367" s="629" t="s">
        <v>873</v>
      </c>
      <c r="D367" s="634">
        <v>553</v>
      </c>
      <c r="E367" s="634">
        <v>6.9999999999999999E-4</v>
      </c>
    </row>
    <row r="368" spans="3:11" ht="15">
      <c r="C368" s="629" t="s">
        <v>1432</v>
      </c>
      <c r="D368" s="634">
        <v>17342</v>
      </c>
      <c r="E368" s="634">
        <v>2.3199999999999998E-2</v>
      </c>
    </row>
    <row r="369" spans="3:7" ht="15">
      <c r="C369" s="629" t="s">
        <v>874</v>
      </c>
      <c r="D369" s="634">
        <v>1062105</v>
      </c>
      <c r="E369" s="634">
        <v>1.4198</v>
      </c>
    </row>
    <row r="370" spans="3:7" ht="15">
      <c r="C370" s="629" t="s">
        <v>875</v>
      </c>
      <c r="D370" s="634">
        <v>1141405.77</v>
      </c>
      <c r="E370" s="634">
        <v>1.5258</v>
      </c>
    </row>
    <row r="371" spans="3:7" ht="15">
      <c r="C371" s="629" t="s">
        <v>876</v>
      </c>
      <c r="D371" s="634">
        <v>17586</v>
      </c>
      <c r="E371" s="634">
        <v>2.35E-2</v>
      </c>
    </row>
    <row r="372" spans="3:7" ht="15">
      <c r="C372" s="629" t="s">
        <v>877</v>
      </c>
      <c r="D372" s="634">
        <v>480949.32</v>
      </c>
      <c r="E372" s="634">
        <v>0.64290000000000003</v>
      </c>
    </row>
    <row r="373" spans="3:7" ht="15">
      <c r="C373" s="629" t="s">
        <v>878</v>
      </c>
      <c r="D373" s="634">
        <v>529896</v>
      </c>
      <c r="E373" s="634">
        <v>0.70840000000000003</v>
      </c>
    </row>
    <row r="374" spans="3:7" ht="15">
      <c r="C374" s="629" t="s">
        <v>879</v>
      </c>
      <c r="D374" s="634">
        <v>2587223.5499999998</v>
      </c>
      <c r="E374" s="634">
        <v>3.4586000000000001</v>
      </c>
    </row>
    <row r="375" spans="3:7" ht="15">
      <c r="C375" s="629" t="s">
        <v>1433</v>
      </c>
      <c r="D375" s="634">
        <v>35249</v>
      </c>
      <c r="E375" s="634">
        <v>4.7100000000000003E-2</v>
      </c>
    </row>
    <row r="376" spans="3:7" ht="15">
      <c r="C376" s="639" t="s">
        <v>880</v>
      </c>
      <c r="D376" s="782">
        <v>-5.14</v>
      </c>
      <c r="E376" s="782">
        <v>0</v>
      </c>
    </row>
    <row r="377" spans="3:7" ht="15.75" customHeight="1">
      <c r="D377" s="721">
        <f>+D287</f>
        <v>74804969.000000015</v>
      </c>
      <c r="E377" s="726" t="s">
        <v>881</v>
      </c>
    </row>
    <row r="379" spans="3:7">
      <c r="C379" s="18" t="s">
        <v>920</v>
      </c>
    </row>
    <row r="381" spans="3:7" ht="28.5" customHeight="1">
      <c r="C381" s="336" t="s">
        <v>387</v>
      </c>
      <c r="D381" s="337" t="s">
        <v>302</v>
      </c>
      <c r="E381" s="293" t="s">
        <v>303</v>
      </c>
      <c r="F381" s="340" t="s">
        <v>363</v>
      </c>
      <c r="G381" s="319" t="s">
        <v>379</v>
      </c>
    </row>
    <row r="382" spans="3:7" ht="15">
      <c r="C382" s="629" t="s">
        <v>882</v>
      </c>
      <c r="D382" s="634">
        <v>-7298</v>
      </c>
      <c r="E382" s="634">
        <v>-7298</v>
      </c>
      <c r="F382" s="723">
        <v>0</v>
      </c>
      <c r="G382" s="338">
        <v>0</v>
      </c>
    </row>
    <row r="383" spans="3:7" ht="15">
      <c r="C383" s="629" t="s">
        <v>883</v>
      </c>
      <c r="D383" s="634">
        <v>758542</v>
      </c>
      <c r="E383" s="634">
        <v>758542</v>
      </c>
      <c r="F383" s="723">
        <v>0</v>
      </c>
      <c r="G383" s="308"/>
    </row>
    <row r="384" spans="3:7" ht="15">
      <c r="C384" s="629" t="s">
        <v>884</v>
      </c>
      <c r="D384" s="634">
        <v>-4356523.09</v>
      </c>
      <c r="E384" s="634">
        <v>-5836523.29</v>
      </c>
      <c r="F384" s="723">
        <f>+E384-D384</f>
        <v>-1480000.2000000002</v>
      </c>
      <c r="G384" s="308"/>
    </row>
    <row r="385" spans="3:7" ht="15">
      <c r="C385" s="629" t="s">
        <v>885</v>
      </c>
      <c r="D385" s="634">
        <v>-9938794.3000000007</v>
      </c>
      <c r="E385" s="634">
        <v>-10011414.33</v>
      </c>
      <c r="F385" s="723">
        <f t="shared" ref="F385:F399" si="4">+E385-D385</f>
        <v>-72620.029999999329</v>
      </c>
      <c r="G385" s="308"/>
    </row>
    <row r="386" spans="3:7" ht="15">
      <c r="C386" s="629" t="s">
        <v>886</v>
      </c>
      <c r="D386" s="634">
        <v>-23120116.489999998</v>
      </c>
      <c r="E386" s="634">
        <v>-56015612.020000003</v>
      </c>
      <c r="F386" s="723">
        <f t="shared" si="4"/>
        <v>-32895495.530000005</v>
      </c>
      <c r="G386" s="308"/>
    </row>
    <row r="387" spans="3:7" ht="15">
      <c r="C387" s="629" t="s">
        <v>887</v>
      </c>
      <c r="D387" s="634">
        <v>-4709685</v>
      </c>
      <c r="E387" s="634">
        <v>-4709685</v>
      </c>
      <c r="F387" s="723">
        <f t="shared" si="4"/>
        <v>0</v>
      </c>
      <c r="G387" s="308"/>
    </row>
    <row r="388" spans="3:7" ht="15">
      <c r="C388" s="629" t="s">
        <v>888</v>
      </c>
      <c r="D388" s="634">
        <v>-9198586.9600000009</v>
      </c>
      <c r="E388" s="634">
        <v>-9198586.9600000009</v>
      </c>
      <c r="F388" s="723">
        <f t="shared" si="4"/>
        <v>0</v>
      </c>
      <c r="G388" s="308"/>
    </row>
    <row r="389" spans="3:7" ht="15">
      <c r="C389" s="629" t="s">
        <v>889</v>
      </c>
      <c r="D389" s="634">
        <v>-32659157.449999999</v>
      </c>
      <c r="E389" s="634">
        <v>-33525548.91</v>
      </c>
      <c r="F389" s="723">
        <f t="shared" si="4"/>
        <v>-866391.46000000089</v>
      </c>
      <c r="G389" s="308"/>
    </row>
    <row r="390" spans="3:7" ht="15">
      <c r="C390" s="629" t="s">
        <v>890</v>
      </c>
      <c r="D390" s="634">
        <v>-42897793</v>
      </c>
      <c r="E390" s="634">
        <v>-42897793</v>
      </c>
      <c r="F390" s="723">
        <f t="shared" si="4"/>
        <v>0</v>
      </c>
      <c r="G390" s="308"/>
    </row>
    <row r="391" spans="3:7" ht="15">
      <c r="C391" s="629" t="s">
        <v>891</v>
      </c>
      <c r="D391" s="634">
        <v>-119690372.61</v>
      </c>
      <c r="E391" s="634">
        <v>-119690372.61</v>
      </c>
      <c r="F391" s="723">
        <f t="shared" si="4"/>
        <v>0</v>
      </c>
      <c r="G391" s="308"/>
    </row>
    <row r="392" spans="3:7" ht="15">
      <c r="C392" s="629" t="s">
        <v>892</v>
      </c>
      <c r="D392" s="634">
        <v>-4299726.0199999996</v>
      </c>
      <c r="E392" s="634">
        <v>-4299726.0199999996</v>
      </c>
      <c r="F392" s="723">
        <f t="shared" si="4"/>
        <v>0</v>
      </c>
      <c r="G392" s="308"/>
    </row>
    <row r="393" spans="3:7" ht="15">
      <c r="C393" s="629" t="s">
        <v>893</v>
      </c>
      <c r="D393" s="634">
        <v>-1336854.3500000001</v>
      </c>
      <c r="E393" s="634">
        <v>-1336854.3500000001</v>
      </c>
      <c r="F393" s="723">
        <f t="shared" si="4"/>
        <v>0</v>
      </c>
      <c r="G393" s="308"/>
    </row>
    <row r="394" spans="3:7" ht="15">
      <c r="C394" s="629" t="s">
        <v>894</v>
      </c>
      <c r="D394" s="634">
        <v>-20686201.850000001</v>
      </c>
      <c r="E394" s="634">
        <v>-20686201.850000001</v>
      </c>
      <c r="F394" s="723">
        <f t="shared" si="4"/>
        <v>0</v>
      </c>
      <c r="G394" s="308"/>
    </row>
    <row r="395" spans="3:7" ht="15">
      <c r="C395" s="629" t="s">
        <v>895</v>
      </c>
      <c r="D395" s="634">
        <v>-35498000</v>
      </c>
      <c r="E395" s="634">
        <v>-35498000</v>
      </c>
      <c r="F395" s="723">
        <f t="shared" si="4"/>
        <v>0</v>
      </c>
      <c r="G395" s="308"/>
    </row>
    <row r="396" spans="3:7" ht="15">
      <c r="C396" s="629" t="s">
        <v>896</v>
      </c>
      <c r="D396" s="634">
        <v>-1883287</v>
      </c>
      <c r="E396" s="634">
        <v>-1883287</v>
      </c>
      <c r="F396" s="723">
        <f t="shared" si="4"/>
        <v>0</v>
      </c>
      <c r="G396" s="308"/>
    </row>
    <row r="397" spans="3:7" ht="15">
      <c r="C397" s="629" t="s">
        <v>897</v>
      </c>
      <c r="D397" s="634">
        <v>-14399573.91</v>
      </c>
      <c r="E397" s="634">
        <v>-14399573.91</v>
      </c>
      <c r="F397" s="723">
        <f t="shared" si="4"/>
        <v>0</v>
      </c>
      <c r="G397" s="308"/>
    </row>
    <row r="398" spans="3:7" ht="15">
      <c r="C398" s="629" t="s">
        <v>898</v>
      </c>
      <c r="D398" s="634">
        <v>11739962.789999999</v>
      </c>
      <c r="E398" s="634">
        <v>11739962.789999999</v>
      </c>
      <c r="F398" s="723">
        <f t="shared" si="4"/>
        <v>0</v>
      </c>
      <c r="G398" s="308"/>
    </row>
    <row r="399" spans="3:7" ht="15">
      <c r="C399" s="629" t="s">
        <v>899</v>
      </c>
      <c r="D399" s="634">
        <v>-6143321.2400000002</v>
      </c>
      <c r="E399" s="634">
        <v>-6143321.2400000002</v>
      </c>
      <c r="F399" s="723">
        <f t="shared" si="4"/>
        <v>0</v>
      </c>
      <c r="G399" s="308"/>
    </row>
    <row r="400" spans="3:7" ht="15">
      <c r="C400" s="17" t="s">
        <v>531</v>
      </c>
      <c r="D400" s="634">
        <f>SUM(D382:D399)</f>
        <v>-318326786.48000002</v>
      </c>
      <c r="E400" s="634">
        <f>SUM(E382:E399)</f>
        <v>-353641293.70000005</v>
      </c>
      <c r="F400" s="634">
        <f>SUM(F382:F399)</f>
        <v>-35314507.220000006</v>
      </c>
      <c r="G400" s="308"/>
    </row>
    <row r="401" spans="3:10" ht="19.5" customHeight="1">
      <c r="D401" s="631">
        <f>+D400</f>
        <v>-318326786.48000002</v>
      </c>
      <c r="E401" s="631">
        <f>+E400</f>
        <v>-353641293.70000005</v>
      </c>
      <c r="F401" s="631">
        <f>+F400</f>
        <v>-35314507.220000006</v>
      </c>
      <c r="G401" s="641"/>
    </row>
    <row r="402" spans="3:10">
      <c r="D402" s="640"/>
      <c r="E402" s="640"/>
      <c r="J402" s="710"/>
    </row>
    <row r="403" spans="3:10">
      <c r="C403" s="339"/>
      <c r="D403" s="339"/>
      <c r="E403" s="339"/>
      <c r="F403" s="339"/>
    </row>
    <row r="404" spans="3:10" ht="27" customHeight="1">
      <c r="C404" s="336" t="s">
        <v>388</v>
      </c>
      <c r="D404" s="337" t="s">
        <v>302</v>
      </c>
      <c r="E404" s="293" t="s">
        <v>303</v>
      </c>
      <c r="F404" s="340" t="s">
        <v>1048</v>
      </c>
    </row>
    <row r="405" spans="3:10" ht="15">
      <c r="C405" s="629" t="s">
        <v>900</v>
      </c>
      <c r="D405" s="634">
        <v>1159294.71</v>
      </c>
      <c r="E405" s="634">
        <v>-22494866.210000001</v>
      </c>
      <c r="F405" s="634">
        <v>-23654160.920000002</v>
      </c>
      <c r="G405" s="744"/>
      <c r="H405" s="727"/>
    </row>
    <row r="406" spans="3:10" ht="15">
      <c r="C406" s="629" t="s">
        <v>901</v>
      </c>
      <c r="D406" s="634">
        <v>2218782.21</v>
      </c>
      <c r="E406" s="634">
        <v>2218782.21</v>
      </c>
      <c r="F406" s="723">
        <f>+D406-E406</f>
        <v>0</v>
      </c>
      <c r="G406" s="744"/>
      <c r="H406" s="727"/>
    </row>
    <row r="407" spans="3:10" ht="15">
      <c r="C407" s="629" t="s">
        <v>902</v>
      </c>
      <c r="D407" s="634">
        <v>-1283409.3600000001</v>
      </c>
      <c r="E407" s="634">
        <v>-1281737.3600000001</v>
      </c>
      <c r="F407" s="723">
        <f t="shared" ref="F407:F423" si="5">+D407-E407</f>
        <v>-1672</v>
      </c>
      <c r="G407" s="744"/>
      <c r="H407" s="727"/>
    </row>
    <row r="408" spans="3:10" ht="15">
      <c r="C408" s="629" t="s">
        <v>903</v>
      </c>
      <c r="D408" s="634">
        <v>4782923.5999999996</v>
      </c>
      <c r="E408" s="634">
        <v>4782923.5999999996</v>
      </c>
      <c r="F408" s="723">
        <f t="shared" si="5"/>
        <v>0</v>
      </c>
      <c r="G408" s="744"/>
      <c r="H408" s="727"/>
    </row>
    <row r="409" spans="3:10" ht="15">
      <c r="C409" s="629" t="s">
        <v>904</v>
      </c>
      <c r="D409" s="634">
        <v>13065355.58</v>
      </c>
      <c r="E409" s="634">
        <v>13065355.58</v>
      </c>
      <c r="F409" s="723">
        <f t="shared" si="5"/>
        <v>0</v>
      </c>
      <c r="G409" s="744"/>
      <c r="H409" s="727"/>
    </row>
    <row r="410" spans="3:10" ht="15">
      <c r="C410" s="629" t="s">
        <v>905</v>
      </c>
      <c r="D410" s="634">
        <v>12662592.15</v>
      </c>
      <c r="E410" s="634">
        <v>12662592.15</v>
      </c>
      <c r="F410" s="723">
        <f t="shared" si="5"/>
        <v>0</v>
      </c>
      <c r="G410" s="744"/>
      <c r="H410" s="727"/>
    </row>
    <row r="411" spans="3:10" ht="15">
      <c r="C411" s="629" t="s">
        <v>906</v>
      </c>
      <c r="D411" s="634">
        <v>21856239.760000002</v>
      </c>
      <c r="E411" s="634">
        <v>22267687.530000001</v>
      </c>
      <c r="F411" s="723">
        <f t="shared" si="5"/>
        <v>-411447.76999999955</v>
      </c>
      <c r="G411" s="744"/>
      <c r="H411" s="727"/>
    </row>
    <row r="412" spans="3:10" ht="15">
      <c r="C412" s="629" t="s">
        <v>907</v>
      </c>
      <c r="D412" s="634">
        <v>20788247.489999998</v>
      </c>
      <c r="E412" s="634">
        <v>20788247.489999998</v>
      </c>
      <c r="F412" s="723">
        <f t="shared" si="5"/>
        <v>0</v>
      </c>
      <c r="G412" s="744"/>
      <c r="H412" s="727"/>
    </row>
    <row r="413" spans="3:10" ht="15">
      <c r="C413" s="629" t="s">
        <v>908</v>
      </c>
      <c r="D413" s="634">
        <v>23782696.539999999</v>
      </c>
      <c r="E413" s="634">
        <v>23875051.579999998</v>
      </c>
      <c r="F413" s="723">
        <f t="shared" si="5"/>
        <v>-92355.039999999106</v>
      </c>
      <c r="G413" s="744"/>
      <c r="H413" s="727"/>
    </row>
    <row r="414" spans="3:10" ht="15">
      <c r="C414" s="629" t="s">
        <v>909</v>
      </c>
      <c r="D414" s="634">
        <v>43728926.539999999</v>
      </c>
      <c r="E414" s="634">
        <v>43884102.109999999</v>
      </c>
      <c r="F414" s="723">
        <f t="shared" si="5"/>
        <v>-155175.5700000003</v>
      </c>
      <c r="G414" s="744"/>
      <c r="H414" s="727"/>
    </row>
    <row r="415" spans="3:10" ht="15">
      <c r="C415" s="629" t="s">
        <v>910</v>
      </c>
      <c r="D415" s="634">
        <v>6133167.2599999998</v>
      </c>
      <c r="E415" s="634">
        <v>6780097.4699999997</v>
      </c>
      <c r="F415" s="723">
        <f t="shared" si="5"/>
        <v>-646930.21</v>
      </c>
      <c r="G415" s="744"/>
      <c r="H415" s="727"/>
    </row>
    <row r="416" spans="3:10" ht="15">
      <c r="C416" s="629" t="s">
        <v>911</v>
      </c>
      <c r="D416" s="634">
        <v>11617076.960000001</v>
      </c>
      <c r="E416" s="634">
        <v>12261529.85</v>
      </c>
      <c r="F416" s="723">
        <f t="shared" si="5"/>
        <v>-644452.88999999873</v>
      </c>
      <c r="G416" s="744"/>
      <c r="H416" s="727"/>
    </row>
    <row r="417" spans="3:11" ht="15">
      <c r="C417" s="629" t="s">
        <v>912</v>
      </c>
      <c r="D417" s="634">
        <v>0</v>
      </c>
      <c r="E417" s="634">
        <v>8172040.0099999998</v>
      </c>
      <c r="F417" s="723">
        <f t="shared" si="5"/>
        <v>-8172040.0099999998</v>
      </c>
      <c r="G417" s="744"/>
      <c r="H417" s="727"/>
    </row>
    <row r="418" spans="3:11" ht="15">
      <c r="C418" s="629" t="s">
        <v>913</v>
      </c>
      <c r="D418" s="634">
        <v>-2599837.16</v>
      </c>
      <c r="E418" s="634">
        <v>-2600492.12</v>
      </c>
      <c r="F418" s="723">
        <f t="shared" si="5"/>
        <v>654.95999999996275</v>
      </c>
      <c r="G418" s="744"/>
      <c r="H418" s="727"/>
    </row>
    <row r="419" spans="3:11" ht="15">
      <c r="C419" s="629" t="s">
        <v>914</v>
      </c>
      <c r="D419" s="634">
        <v>-47974741.990000002</v>
      </c>
      <c r="E419" s="634">
        <v>-47974741.990000002</v>
      </c>
      <c r="F419" s="723">
        <f t="shared" si="5"/>
        <v>0</v>
      </c>
      <c r="G419" s="744"/>
      <c r="H419" s="727"/>
    </row>
    <row r="420" spans="3:11" ht="15">
      <c r="C420" s="629" t="s">
        <v>915</v>
      </c>
      <c r="D420" s="634">
        <v>-1185402.54</v>
      </c>
      <c r="E420" s="634">
        <v>-413286.38</v>
      </c>
      <c r="F420" s="723">
        <f t="shared" si="5"/>
        <v>-772116.16</v>
      </c>
      <c r="G420" s="744"/>
      <c r="H420" s="727"/>
    </row>
    <row r="421" spans="3:11" ht="15">
      <c r="C421" s="629" t="s">
        <v>916</v>
      </c>
      <c r="D421" s="634">
        <v>-8541319.3300000001</v>
      </c>
      <c r="E421" s="634">
        <v>-11168891.15</v>
      </c>
      <c r="F421" s="723">
        <f t="shared" si="5"/>
        <v>2627571.8200000003</v>
      </c>
      <c r="G421" s="744"/>
      <c r="H421" s="727"/>
    </row>
    <row r="422" spans="3:11" ht="15">
      <c r="C422" s="629" t="s">
        <v>917</v>
      </c>
      <c r="D422" s="634">
        <v>-52875544.090000004</v>
      </c>
      <c r="E422" s="634">
        <v>-57421178.420000002</v>
      </c>
      <c r="F422" s="723">
        <f t="shared" si="5"/>
        <v>4545634.3299999982</v>
      </c>
      <c r="G422" s="744"/>
      <c r="H422" s="727"/>
    </row>
    <row r="423" spans="3:11" ht="15">
      <c r="C423" s="629" t="s">
        <v>918</v>
      </c>
      <c r="D423" s="634">
        <v>-645982.11</v>
      </c>
      <c r="E423" s="634">
        <v>-1608088.32</v>
      </c>
      <c r="F423" s="723">
        <f t="shared" si="5"/>
        <v>962106.21000000008</v>
      </c>
      <c r="H423" s="727"/>
      <c r="K423" s="710"/>
    </row>
    <row r="424" spans="3:11">
      <c r="C424" s="722" t="s">
        <v>919</v>
      </c>
      <c r="D424" s="723">
        <f>SUM(D406:D423)</f>
        <v>45529771.509999976</v>
      </c>
      <c r="E424" s="723">
        <f>SUM(E406:E423)</f>
        <v>48289993.839999951</v>
      </c>
      <c r="F424" s="723">
        <f>SUM(F406:F423)</f>
        <v>-2760222.3299999991</v>
      </c>
      <c r="J424" s="710"/>
      <c r="K424" s="710"/>
    </row>
    <row r="425" spans="3:11">
      <c r="C425" s="17" t="s">
        <v>532</v>
      </c>
      <c r="D425" s="298">
        <f>+D405+D424</f>
        <v>46689066.219999976</v>
      </c>
      <c r="E425" s="298">
        <f>+E405+E424</f>
        <v>25795127.629999951</v>
      </c>
      <c r="F425" s="298">
        <f>+F405-F424</f>
        <v>-20893938.590000004</v>
      </c>
      <c r="I425" s="710"/>
      <c r="J425" s="710"/>
    </row>
    <row r="426" spans="3:11" ht="20.25" customHeight="1">
      <c r="D426" s="631">
        <f>+D425</f>
        <v>46689066.219999976</v>
      </c>
      <c r="E426" s="631">
        <f>+E425</f>
        <v>25795127.629999951</v>
      </c>
      <c r="F426" s="631">
        <f>+F425</f>
        <v>-20893938.590000004</v>
      </c>
      <c r="K426" s="710" t="s">
        <v>1069</v>
      </c>
    </row>
    <row r="427" spans="3:11">
      <c r="K427" s="710"/>
    </row>
    <row r="428" spans="3:11">
      <c r="C428" s="18" t="s">
        <v>389</v>
      </c>
    </row>
    <row r="430" spans="3:11" ht="30.75" customHeight="1">
      <c r="C430" s="336" t="s">
        <v>390</v>
      </c>
      <c r="D430" s="337" t="s">
        <v>302</v>
      </c>
      <c r="E430" s="293" t="s">
        <v>303</v>
      </c>
      <c r="F430" s="293" t="s">
        <v>304</v>
      </c>
    </row>
    <row r="431" spans="3:11" ht="15">
      <c r="C431" s="629" t="s">
        <v>921</v>
      </c>
      <c r="D431" s="634">
        <v>4113606.95</v>
      </c>
      <c r="E431" s="634">
        <v>4331516.91</v>
      </c>
      <c r="F431" s="634">
        <v>217909.96</v>
      </c>
    </row>
    <row r="432" spans="3:11" ht="15">
      <c r="C432" s="629" t="s">
        <v>922</v>
      </c>
      <c r="D432" s="634">
        <v>40000</v>
      </c>
      <c r="E432" s="634">
        <v>0</v>
      </c>
      <c r="F432" s="634">
        <v>-40000</v>
      </c>
    </row>
    <row r="433" spans="3:6" ht="15">
      <c r="C433" s="629" t="s">
        <v>923</v>
      </c>
      <c r="D433" s="634">
        <v>211979.39</v>
      </c>
      <c r="E433" s="634">
        <v>1166718.1499999999</v>
      </c>
      <c r="F433" s="634">
        <v>954738.76</v>
      </c>
    </row>
    <row r="434" spans="3:6" ht="15">
      <c r="C434" s="629" t="s">
        <v>924</v>
      </c>
      <c r="D434" s="634">
        <v>33441.67</v>
      </c>
      <c r="E434" s="634">
        <v>690375.71</v>
      </c>
      <c r="F434" s="634">
        <v>656934.04</v>
      </c>
    </row>
    <row r="435" spans="3:6" ht="15">
      <c r="C435" s="629" t="s">
        <v>925</v>
      </c>
      <c r="D435" s="634">
        <v>230000</v>
      </c>
      <c r="E435" s="634">
        <v>0</v>
      </c>
      <c r="F435" s="634">
        <v>-230000</v>
      </c>
    </row>
    <row r="436" spans="3:6" ht="15">
      <c r="C436" s="629" t="s">
        <v>926</v>
      </c>
      <c r="D436" s="634">
        <v>134000</v>
      </c>
      <c r="E436" s="634">
        <v>296874.52</v>
      </c>
      <c r="F436" s="634">
        <v>162874.51999999999</v>
      </c>
    </row>
    <row r="437" spans="3:6" ht="15">
      <c r="C437" s="629" t="s">
        <v>927</v>
      </c>
      <c r="D437" s="634">
        <v>30000</v>
      </c>
      <c r="E437" s="634">
        <v>0</v>
      </c>
      <c r="F437" s="634">
        <v>-30000</v>
      </c>
    </row>
    <row r="438" spans="3:6" ht="15">
      <c r="C438" s="629" t="s">
        <v>928</v>
      </c>
      <c r="D438" s="634">
        <v>983094.6</v>
      </c>
      <c r="E438" s="634">
        <v>0</v>
      </c>
      <c r="F438" s="634">
        <v>-983094.6</v>
      </c>
    </row>
    <row r="439" spans="3:6" ht="15">
      <c r="C439" s="629" t="s">
        <v>929</v>
      </c>
      <c r="D439" s="634">
        <v>2201601.15</v>
      </c>
      <c r="E439" s="634">
        <v>585905.36</v>
      </c>
      <c r="F439" s="634">
        <v>-1615695.79</v>
      </c>
    </row>
    <row r="440" spans="3:6" ht="15">
      <c r="C440" s="629" t="s">
        <v>930</v>
      </c>
      <c r="D440" s="634">
        <v>78324.75</v>
      </c>
      <c r="E440" s="634">
        <v>0</v>
      </c>
      <c r="F440" s="634">
        <v>-78324.75</v>
      </c>
    </row>
    <row r="441" spans="3:6" ht="15">
      <c r="C441" s="629" t="s">
        <v>931</v>
      </c>
      <c r="D441" s="634">
        <v>285802.53999999998</v>
      </c>
      <c r="E441" s="634">
        <v>0</v>
      </c>
      <c r="F441" s="634">
        <v>-285802.53999999998</v>
      </c>
    </row>
    <row r="442" spans="3:6" ht="15">
      <c r="C442" s="629" t="s">
        <v>932</v>
      </c>
      <c r="D442" s="634">
        <v>170018.47</v>
      </c>
      <c r="E442" s="634">
        <v>0</v>
      </c>
      <c r="F442" s="634">
        <v>-170018.47</v>
      </c>
    </row>
    <row r="443" spans="3:6" ht="15">
      <c r="C443" s="629" t="s">
        <v>1186</v>
      </c>
      <c r="D443" s="781">
        <v>0</v>
      </c>
      <c r="E443" s="634">
        <v>20962.810000000001</v>
      </c>
      <c r="F443" s="634">
        <v>20962.810000000001</v>
      </c>
    </row>
    <row r="444" spans="3:6" ht="15">
      <c r="C444" s="629" t="s">
        <v>1434</v>
      </c>
      <c r="D444" s="781">
        <v>0</v>
      </c>
      <c r="E444" s="634">
        <v>41376.61</v>
      </c>
      <c r="F444" s="634">
        <v>41376.61</v>
      </c>
    </row>
    <row r="445" spans="3:6" ht="15">
      <c r="C445" s="629" t="s">
        <v>1049</v>
      </c>
      <c r="D445" s="634">
        <v>3493143.93</v>
      </c>
      <c r="E445" s="634">
        <v>30486.27</v>
      </c>
      <c r="F445" s="634">
        <v>-3462657.66</v>
      </c>
    </row>
    <row r="446" spans="3:6" ht="15">
      <c r="C446" s="629" t="s">
        <v>933</v>
      </c>
      <c r="D446" s="634">
        <v>664184.05000000005</v>
      </c>
      <c r="E446" s="634">
        <v>1647241.72</v>
      </c>
      <c r="F446" s="634">
        <v>983057.67</v>
      </c>
    </row>
    <row r="447" spans="3:6" ht="15">
      <c r="C447" s="629" t="s">
        <v>934</v>
      </c>
      <c r="D447" s="634">
        <v>335762.06</v>
      </c>
      <c r="E447" s="634">
        <v>1058418.05</v>
      </c>
      <c r="F447" s="634">
        <v>722655.99</v>
      </c>
    </row>
    <row r="448" spans="3:6" ht="15">
      <c r="C448" s="629" t="s">
        <v>935</v>
      </c>
      <c r="D448" s="634">
        <v>679525.29</v>
      </c>
      <c r="E448" s="634">
        <v>277516.95</v>
      </c>
      <c r="F448" s="634">
        <v>-402008.34</v>
      </c>
    </row>
    <row r="449" spans="3:6" ht="15">
      <c r="C449" s="629" t="s">
        <v>936</v>
      </c>
      <c r="D449" s="634">
        <v>1535120.05</v>
      </c>
      <c r="E449" s="634">
        <v>5041718.75</v>
      </c>
      <c r="F449" s="634">
        <v>3506598.7</v>
      </c>
    </row>
    <row r="450" spans="3:6" ht="15">
      <c r="C450" s="629" t="s">
        <v>937</v>
      </c>
      <c r="D450" s="634">
        <v>13360.23</v>
      </c>
      <c r="E450" s="634">
        <v>0</v>
      </c>
      <c r="F450" s="634">
        <v>-13360.23</v>
      </c>
    </row>
    <row r="451" spans="3:6" ht="15">
      <c r="C451" s="629" t="s">
        <v>938</v>
      </c>
      <c r="D451" s="634">
        <v>1316220.29</v>
      </c>
      <c r="E451" s="634">
        <v>1869325.5</v>
      </c>
      <c r="F451" s="634">
        <v>553105.21</v>
      </c>
    </row>
    <row r="452" spans="3:6" ht="15">
      <c r="C452" s="629" t="s">
        <v>939</v>
      </c>
      <c r="D452" s="634">
        <v>294672.98</v>
      </c>
      <c r="E452" s="634">
        <v>0</v>
      </c>
      <c r="F452" s="634">
        <v>-294672.98</v>
      </c>
    </row>
    <row r="453" spans="3:6" ht="15">
      <c r="C453" s="629" t="s">
        <v>940</v>
      </c>
      <c r="D453" s="634">
        <v>137285.51999999999</v>
      </c>
      <c r="E453" s="634">
        <v>0</v>
      </c>
      <c r="F453" s="634">
        <v>-137285.51999999999</v>
      </c>
    </row>
    <row r="454" spans="3:6" ht="15">
      <c r="C454" s="629" t="s">
        <v>941</v>
      </c>
      <c r="D454" s="634">
        <v>413530.36</v>
      </c>
      <c r="E454" s="634">
        <v>446085.26</v>
      </c>
      <c r="F454" s="634">
        <v>32554.9</v>
      </c>
    </row>
    <row r="455" spans="3:6" ht="15">
      <c r="C455" s="629" t="s">
        <v>1050</v>
      </c>
      <c r="D455" s="634">
        <v>29</v>
      </c>
      <c r="E455" s="634">
        <v>3003222</v>
      </c>
      <c r="F455" s="634">
        <v>3003193</v>
      </c>
    </row>
    <row r="456" spans="3:6" ht="15">
      <c r="C456" s="629" t="s">
        <v>942</v>
      </c>
      <c r="D456" s="634">
        <v>72339.759999999995</v>
      </c>
      <c r="E456" s="634">
        <v>26785.91</v>
      </c>
      <c r="F456" s="634">
        <v>-45553.85</v>
      </c>
    </row>
    <row r="457" spans="3:6" ht="15">
      <c r="C457" s="629" t="s">
        <v>943</v>
      </c>
      <c r="D457" s="634">
        <v>302045.32</v>
      </c>
      <c r="E457" s="634">
        <v>302045.32</v>
      </c>
      <c r="F457" s="634">
        <v>0</v>
      </c>
    </row>
    <row r="458" spans="3:6" ht="15">
      <c r="C458" s="629" t="s">
        <v>944</v>
      </c>
      <c r="D458" s="634">
        <v>954535.71</v>
      </c>
      <c r="E458" s="634">
        <v>2241.83</v>
      </c>
      <c r="F458" s="634">
        <v>-952293.88</v>
      </c>
    </row>
    <row r="459" spans="3:6" ht="15">
      <c r="C459" s="629" t="s">
        <v>945</v>
      </c>
      <c r="D459" s="634">
        <v>273704.77</v>
      </c>
      <c r="E459" s="634">
        <v>414565.48</v>
      </c>
      <c r="F459" s="634">
        <v>140860.71</v>
      </c>
    </row>
    <row r="460" spans="3:6" ht="15">
      <c r="C460" s="629" t="s">
        <v>946</v>
      </c>
      <c r="D460" s="634">
        <v>2870.55</v>
      </c>
      <c r="E460" s="634">
        <v>13554627.9</v>
      </c>
      <c r="F460" s="634">
        <v>13551757.35</v>
      </c>
    </row>
    <row r="461" spans="3:6" ht="15">
      <c r="C461" s="629" t="s">
        <v>947</v>
      </c>
      <c r="D461" s="634">
        <v>38780.6</v>
      </c>
      <c r="E461" s="634">
        <v>84686.59</v>
      </c>
      <c r="F461" s="634">
        <v>45905.99</v>
      </c>
    </row>
    <row r="462" spans="3:6" ht="15">
      <c r="C462" s="629" t="s">
        <v>948</v>
      </c>
      <c r="D462" s="634">
        <v>496619.97</v>
      </c>
      <c r="E462" s="634">
        <v>725763</v>
      </c>
      <c r="F462" s="634">
        <v>229143.03</v>
      </c>
    </row>
    <row r="463" spans="3:6" ht="15">
      <c r="C463" s="629" t="s">
        <v>949</v>
      </c>
      <c r="D463" s="634">
        <v>158684.69</v>
      </c>
      <c r="E463" s="634">
        <v>0</v>
      </c>
      <c r="F463" s="634">
        <v>-158684.69</v>
      </c>
    </row>
    <row r="464" spans="3:6" ht="15">
      <c r="C464" s="629" t="s">
        <v>950</v>
      </c>
      <c r="D464" s="634">
        <v>207357.84</v>
      </c>
      <c r="E464" s="634">
        <v>0</v>
      </c>
      <c r="F464" s="634">
        <v>-207357.84</v>
      </c>
    </row>
    <row r="465" spans="3:6" ht="15">
      <c r="C465" s="629" t="s">
        <v>951</v>
      </c>
      <c r="D465" s="634">
        <v>-93068.38</v>
      </c>
      <c r="E465" s="634">
        <v>0</v>
      </c>
      <c r="F465" s="634">
        <v>93068.38</v>
      </c>
    </row>
    <row r="466" spans="3:6" ht="15">
      <c r="C466" s="629" t="s">
        <v>952</v>
      </c>
      <c r="D466" s="634">
        <v>987316.71</v>
      </c>
      <c r="E466" s="634">
        <v>401979.05</v>
      </c>
      <c r="F466" s="634">
        <v>-585337.66</v>
      </c>
    </row>
    <row r="467" spans="3:6" ht="15">
      <c r="C467" s="629" t="s">
        <v>953</v>
      </c>
      <c r="D467" s="634">
        <v>114844.08</v>
      </c>
      <c r="E467" s="634">
        <v>0</v>
      </c>
      <c r="F467" s="634">
        <v>-114844.08</v>
      </c>
    </row>
    <row r="468" spans="3:6" ht="15">
      <c r="C468" s="629" t="s">
        <v>954</v>
      </c>
      <c r="D468" s="634">
        <v>3562776.62</v>
      </c>
      <c r="E468" s="634">
        <v>0</v>
      </c>
      <c r="F468" s="634">
        <v>-3562776.62</v>
      </c>
    </row>
    <row r="469" spans="3:6" ht="15">
      <c r="C469" s="629" t="s">
        <v>955</v>
      </c>
      <c r="D469" s="634">
        <v>4129337.43</v>
      </c>
      <c r="E469" s="634">
        <v>0</v>
      </c>
      <c r="F469" s="634">
        <v>-4129337.43</v>
      </c>
    </row>
    <row r="470" spans="3:6" ht="15">
      <c r="C470" s="629" t="s">
        <v>1051</v>
      </c>
      <c r="D470" s="781">
        <v>0</v>
      </c>
      <c r="E470" s="634">
        <v>13736525.51</v>
      </c>
      <c r="F470" s="634">
        <v>13736525.51</v>
      </c>
    </row>
    <row r="471" spans="3:6" ht="15">
      <c r="C471" s="629" t="s">
        <v>1052</v>
      </c>
      <c r="D471" s="781">
        <v>0</v>
      </c>
      <c r="E471" s="634">
        <v>5138231.26</v>
      </c>
      <c r="F471" s="634">
        <v>5138231.26</v>
      </c>
    </row>
    <row r="472" spans="3:6" ht="15">
      <c r="C472" s="639" t="s">
        <v>956</v>
      </c>
      <c r="D472" s="634">
        <v>28602848.949999999</v>
      </c>
      <c r="E472" s="634">
        <v>54895196.420000002</v>
      </c>
      <c r="F472" s="634">
        <v>26292347.469999999</v>
      </c>
    </row>
    <row r="473" spans="3:6" ht="21.75" customHeight="1">
      <c r="D473" s="631">
        <f>+D472</f>
        <v>28602848.949999999</v>
      </c>
      <c r="E473" s="631">
        <f t="shared" ref="E473:F473" si="6">+E472</f>
        <v>54895196.420000002</v>
      </c>
      <c r="F473" s="631">
        <f t="shared" si="6"/>
        <v>26292347.469999999</v>
      </c>
    </row>
    <row r="476" spans="3:6" ht="24" customHeight="1">
      <c r="C476" s="336" t="s">
        <v>391</v>
      </c>
      <c r="D476" s="337" t="s">
        <v>304</v>
      </c>
      <c r="E476" s="293" t="s">
        <v>310</v>
      </c>
    </row>
    <row r="477" spans="3:6">
      <c r="C477" s="294" t="s">
        <v>533</v>
      </c>
      <c r="D477" s="338"/>
      <c r="E477" s="295"/>
    </row>
    <row r="478" spans="3:6">
      <c r="C478" s="296"/>
      <c r="D478" s="308"/>
      <c r="E478" s="297"/>
    </row>
    <row r="479" spans="3:6">
      <c r="C479" s="296" t="s">
        <v>534</v>
      </c>
      <c r="D479" s="642">
        <f>+D480</f>
        <v>11284535.4</v>
      </c>
      <c r="E479" s="297"/>
    </row>
    <row r="480" spans="3:6" ht="15">
      <c r="C480" s="645" t="s">
        <v>957</v>
      </c>
      <c r="D480" s="630">
        <v>11284535.4</v>
      </c>
      <c r="E480" s="297"/>
    </row>
    <row r="481" spans="3:11">
      <c r="C481" s="296" t="s">
        <v>517</v>
      </c>
      <c r="D481" s="642">
        <f>SUM(D482:D486)</f>
        <v>1027887.9</v>
      </c>
      <c r="E481" s="297"/>
    </row>
    <row r="482" spans="3:11" ht="15">
      <c r="C482" s="645" t="s">
        <v>1187</v>
      </c>
      <c r="D482" s="630">
        <v>-37576.36</v>
      </c>
      <c r="E482" s="297"/>
    </row>
    <row r="483" spans="3:11" ht="15">
      <c r="C483" s="645" t="s">
        <v>1188</v>
      </c>
      <c r="D483" s="630">
        <v>188022.08</v>
      </c>
      <c r="E483" s="297"/>
    </row>
    <row r="484" spans="3:11" ht="15">
      <c r="C484" s="645" t="s">
        <v>1189</v>
      </c>
      <c r="D484" s="630">
        <v>460000</v>
      </c>
      <c r="E484" s="297"/>
    </row>
    <row r="485" spans="3:11" ht="15">
      <c r="C485" s="645" t="s">
        <v>1435</v>
      </c>
      <c r="D485" s="630">
        <v>-284600</v>
      </c>
      <c r="E485" s="297"/>
    </row>
    <row r="486" spans="3:11" ht="15">
      <c r="C486" s="645" t="s">
        <v>1190</v>
      </c>
      <c r="D486" s="630">
        <v>702042.18</v>
      </c>
      <c r="E486" s="297"/>
    </row>
    <row r="487" spans="3:11" ht="15">
      <c r="C487" s="17" t="s">
        <v>519</v>
      </c>
      <c r="D487" s="630"/>
      <c r="E487" s="297"/>
      <c r="F487" s="30"/>
      <c r="G487" s="30"/>
    </row>
    <row r="488" spans="3:11" ht="18" customHeight="1">
      <c r="D488" s="631">
        <f>+D479+D481</f>
        <v>12312423.300000001</v>
      </c>
      <c r="E488" s="293"/>
      <c r="F488" s="30"/>
      <c r="G488" s="30"/>
      <c r="K488" s="710"/>
    </row>
    <row r="489" spans="3:11">
      <c r="F489" s="30"/>
      <c r="G489" s="30"/>
    </row>
    <row r="490" spans="3:11">
      <c r="F490" s="728"/>
      <c r="G490" s="728"/>
    </row>
    <row r="491" spans="3:11">
      <c r="F491" s="728"/>
      <c r="G491" s="728"/>
    </row>
    <row r="492" spans="3:11" ht="15">
      <c r="C492" s="786" t="s">
        <v>396</v>
      </c>
      <c r="D492" s="787" t="s">
        <v>302</v>
      </c>
      <c r="E492" s="787" t="s">
        <v>303</v>
      </c>
      <c r="F492" s="787" t="s">
        <v>304</v>
      </c>
      <c r="G492" s="746"/>
    </row>
    <row r="493" spans="3:11" ht="15">
      <c r="C493" s="637" t="s">
        <v>1436</v>
      </c>
      <c r="D493" s="780">
        <v>0</v>
      </c>
      <c r="E493" s="630">
        <v>281723.03000000003</v>
      </c>
      <c r="F493" s="630">
        <v>281723.03000000003</v>
      </c>
      <c r="G493" s="746"/>
    </row>
    <row r="494" spans="3:11" ht="15">
      <c r="C494" s="637" t="s">
        <v>1437</v>
      </c>
      <c r="D494" s="780">
        <v>0</v>
      </c>
      <c r="E494" s="630">
        <v>-281723.03000000003</v>
      </c>
      <c r="F494" s="630">
        <v>-281723.03000000003</v>
      </c>
      <c r="G494" s="746"/>
    </row>
    <row r="495" spans="3:11">
      <c r="C495" s="724" t="s">
        <v>1438</v>
      </c>
      <c r="D495" s="784">
        <v>0</v>
      </c>
      <c r="E495" s="785">
        <v>0</v>
      </c>
      <c r="F495" s="785">
        <v>0</v>
      </c>
      <c r="G495" s="746"/>
    </row>
    <row r="496" spans="3:11">
      <c r="F496" s="746"/>
      <c r="G496" s="746"/>
    </row>
    <row r="497" spans="2:11">
      <c r="F497" s="746"/>
      <c r="G497" s="746"/>
    </row>
    <row r="498" spans="2:11">
      <c r="F498" s="746"/>
      <c r="G498" s="746"/>
      <c r="K498" s="710" t="s">
        <v>1070</v>
      </c>
    </row>
    <row r="499" spans="2:11" ht="15">
      <c r="C499" t="s">
        <v>32</v>
      </c>
      <c r="D499" s="336" t="s">
        <v>1007</v>
      </c>
      <c r="F499" s="30"/>
      <c r="G499" s="30"/>
      <c r="J499" s="710"/>
      <c r="K499" s="710"/>
    </row>
    <row r="500" spans="2:11">
      <c r="D500" s="646"/>
      <c r="F500" s="30"/>
      <c r="G500" s="30"/>
    </row>
    <row r="501" spans="2:11">
      <c r="D501" s="646"/>
      <c r="F501" s="671"/>
      <c r="G501" s="671"/>
    </row>
    <row r="502" spans="2:11">
      <c r="C502" s="336" t="s">
        <v>1038</v>
      </c>
      <c r="D502" s="336"/>
      <c r="E502" s="675"/>
      <c r="F502" s="671"/>
      <c r="G502" s="671"/>
    </row>
    <row r="503" spans="2:11">
      <c r="C503" s="676"/>
      <c r="D503" s="676"/>
      <c r="E503" s="677"/>
      <c r="F503" s="671"/>
      <c r="G503" s="671"/>
    </row>
    <row r="504" spans="2:11">
      <c r="B504" s="340" t="s">
        <v>1008</v>
      </c>
      <c r="C504" s="340" t="s">
        <v>1009</v>
      </c>
      <c r="D504" s="340" t="s">
        <v>302</v>
      </c>
      <c r="E504" s="340" t="s">
        <v>303</v>
      </c>
      <c r="F504" s="671"/>
      <c r="G504" s="671"/>
    </row>
    <row r="505" spans="2:11">
      <c r="B505" s="678">
        <v>5500</v>
      </c>
      <c r="C505" s="679" t="s">
        <v>1010</v>
      </c>
      <c r="D505" s="680">
        <v>7910155.4199999999</v>
      </c>
      <c r="E505" s="680">
        <v>35243.86</v>
      </c>
      <c r="F505" s="671"/>
      <c r="G505" s="671"/>
    </row>
    <row r="506" spans="2:11">
      <c r="B506" s="682">
        <v>5510</v>
      </c>
      <c r="C506" s="683" t="s">
        <v>353</v>
      </c>
      <c r="D506" s="783">
        <v>7910155.4199999999</v>
      </c>
      <c r="E506" s="783">
        <v>35279</v>
      </c>
      <c r="F506" s="671"/>
      <c r="G506" s="671"/>
    </row>
    <row r="507" spans="2:11">
      <c r="B507" s="682">
        <v>5511</v>
      </c>
      <c r="C507" s="683" t="s">
        <v>1011</v>
      </c>
      <c r="D507" s="680">
        <v>0</v>
      </c>
      <c r="E507" s="681">
        <v>0</v>
      </c>
      <c r="F507" s="671"/>
      <c r="G507" s="671"/>
    </row>
    <row r="508" spans="2:11">
      <c r="B508" s="682">
        <v>5512</v>
      </c>
      <c r="C508" s="683" t="s">
        <v>1012</v>
      </c>
      <c r="D508" s="680">
        <v>0</v>
      </c>
      <c r="E508" s="681">
        <v>0</v>
      </c>
      <c r="F508" s="671"/>
      <c r="G508" s="671"/>
    </row>
    <row r="509" spans="2:11">
      <c r="B509" s="682">
        <v>5513</v>
      </c>
      <c r="C509" s="683" t="s">
        <v>1013</v>
      </c>
      <c r="D509" s="680">
        <v>0</v>
      </c>
      <c r="E509" s="681">
        <v>0</v>
      </c>
      <c r="F509" s="671"/>
      <c r="G509" s="671"/>
    </row>
    <row r="510" spans="2:11">
      <c r="B510" s="682">
        <v>5514</v>
      </c>
      <c r="C510" s="683" t="s">
        <v>1014</v>
      </c>
      <c r="D510" s="680">
        <v>0</v>
      </c>
      <c r="E510" s="681">
        <v>0</v>
      </c>
      <c r="F510" s="671"/>
      <c r="G510" s="671"/>
    </row>
    <row r="511" spans="2:11">
      <c r="B511" s="682">
        <v>5515</v>
      </c>
      <c r="C511" s="683" t="s">
        <v>1015</v>
      </c>
      <c r="D511" s="788">
        <v>7910155.4199999999</v>
      </c>
      <c r="E511" s="681">
        <v>0</v>
      </c>
      <c r="F511" s="671"/>
      <c r="G511" s="671"/>
    </row>
    <row r="512" spans="2:11">
      <c r="B512" s="682">
        <v>5516</v>
      </c>
      <c r="C512" s="683" t="s">
        <v>1016</v>
      </c>
      <c r="D512" s="680">
        <v>0</v>
      </c>
      <c r="E512" s="681">
        <v>0</v>
      </c>
      <c r="F512" s="671"/>
      <c r="G512" s="671"/>
    </row>
    <row r="513" spans="2:7">
      <c r="B513" s="682">
        <v>5517</v>
      </c>
      <c r="C513" s="683" t="s">
        <v>1017</v>
      </c>
      <c r="D513" s="680">
        <v>0</v>
      </c>
      <c r="E513" s="681">
        <v>0</v>
      </c>
      <c r="F513" s="671"/>
      <c r="G513" s="671"/>
    </row>
    <row r="514" spans="2:7">
      <c r="B514" s="682">
        <v>5518</v>
      </c>
      <c r="C514" s="683" t="s">
        <v>1018</v>
      </c>
      <c r="D514" s="680">
        <v>0</v>
      </c>
      <c r="E514" s="789">
        <v>35249</v>
      </c>
      <c r="F514" s="671"/>
      <c r="G514" s="671"/>
    </row>
    <row r="515" spans="2:7">
      <c r="B515" s="682">
        <v>5520</v>
      </c>
      <c r="C515" s="683" t="s">
        <v>121</v>
      </c>
      <c r="D515" s="680">
        <v>0</v>
      </c>
      <c r="E515" s="680">
        <v>0</v>
      </c>
      <c r="F515" s="671"/>
      <c r="G515" s="671"/>
    </row>
    <row r="516" spans="2:7">
      <c r="B516" s="682">
        <v>5521</v>
      </c>
      <c r="C516" s="683" t="s">
        <v>1019</v>
      </c>
      <c r="D516" s="680">
        <v>0</v>
      </c>
      <c r="E516" s="681">
        <v>0</v>
      </c>
      <c r="F516" s="671"/>
      <c r="G516" s="671"/>
    </row>
    <row r="517" spans="2:7">
      <c r="B517" s="682">
        <v>5522</v>
      </c>
      <c r="C517" s="683" t="s">
        <v>1020</v>
      </c>
      <c r="D517" s="680">
        <v>0</v>
      </c>
      <c r="E517" s="681">
        <v>0</v>
      </c>
      <c r="F517" s="671"/>
      <c r="G517" s="671"/>
    </row>
    <row r="518" spans="2:7">
      <c r="B518" s="682">
        <v>5530</v>
      </c>
      <c r="C518" s="683" t="s">
        <v>354</v>
      </c>
      <c r="D518" s="680">
        <v>0</v>
      </c>
      <c r="E518" s="680">
        <v>0</v>
      </c>
      <c r="F518" s="671"/>
      <c r="G518" s="671"/>
    </row>
    <row r="519" spans="2:7">
      <c r="B519" s="682">
        <v>5531</v>
      </c>
      <c r="C519" s="683" t="s">
        <v>1021</v>
      </c>
      <c r="D519" s="680">
        <v>0</v>
      </c>
      <c r="E519" s="681">
        <v>0</v>
      </c>
      <c r="F519" s="671"/>
      <c r="G519" s="671"/>
    </row>
    <row r="520" spans="2:7">
      <c r="B520" s="682">
        <v>5532</v>
      </c>
      <c r="C520" s="683" t="s">
        <v>1022</v>
      </c>
      <c r="D520" s="680">
        <v>0</v>
      </c>
      <c r="E520" s="681">
        <v>0</v>
      </c>
      <c r="F520" s="671"/>
      <c r="G520" s="671"/>
    </row>
    <row r="521" spans="2:7">
      <c r="B521" s="682">
        <v>5533</v>
      </c>
      <c r="C521" s="683" t="s">
        <v>1023</v>
      </c>
      <c r="D521" s="680">
        <v>0</v>
      </c>
      <c r="E521" s="681">
        <v>0</v>
      </c>
      <c r="F521" s="671"/>
      <c r="G521" s="671"/>
    </row>
    <row r="522" spans="2:7" ht="22.5">
      <c r="B522" s="682">
        <v>5534</v>
      </c>
      <c r="C522" s="683" t="s">
        <v>1024</v>
      </c>
      <c r="D522" s="680">
        <v>0</v>
      </c>
      <c r="E522" s="681">
        <v>0</v>
      </c>
      <c r="F522" s="671"/>
      <c r="G522" s="671"/>
    </row>
    <row r="523" spans="2:7">
      <c r="B523" s="682">
        <v>5535</v>
      </c>
      <c r="C523" s="683" t="s">
        <v>1025</v>
      </c>
      <c r="D523" s="680">
        <v>0</v>
      </c>
      <c r="E523" s="681">
        <v>0</v>
      </c>
      <c r="F523" s="671"/>
      <c r="G523" s="671"/>
    </row>
    <row r="524" spans="2:7">
      <c r="B524" s="682">
        <v>5540</v>
      </c>
      <c r="C524" s="683" t="s">
        <v>355</v>
      </c>
      <c r="D524" s="680">
        <v>0</v>
      </c>
      <c r="E524" s="681">
        <v>0</v>
      </c>
      <c r="F524" s="671"/>
      <c r="G524" s="671"/>
    </row>
    <row r="525" spans="2:7">
      <c r="B525" s="682">
        <v>5541</v>
      </c>
      <c r="C525" s="683" t="s">
        <v>355</v>
      </c>
      <c r="D525" s="680">
        <v>0</v>
      </c>
      <c r="E525" s="681">
        <v>0</v>
      </c>
      <c r="F525" s="671"/>
      <c r="G525" s="671"/>
    </row>
    <row r="526" spans="2:7">
      <c r="B526" s="682">
        <v>5550</v>
      </c>
      <c r="C526" s="684" t="s">
        <v>356</v>
      </c>
      <c r="D526" s="680">
        <v>0</v>
      </c>
      <c r="E526" s="680">
        <v>0</v>
      </c>
      <c r="F526" s="671"/>
      <c r="G526" s="671"/>
    </row>
    <row r="527" spans="2:7">
      <c r="B527" s="682">
        <v>5551</v>
      </c>
      <c r="C527" s="684" t="s">
        <v>356</v>
      </c>
      <c r="D527" s="680">
        <v>0</v>
      </c>
      <c r="E527" s="681">
        <v>0</v>
      </c>
      <c r="F527" s="671"/>
      <c r="G527" s="671"/>
    </row>
    <row r="528" spans="2:7">
      <c r="B528" s="682">
        <v>5590</v>
      </c>
      <c r="C528" s="684" t="s">
        <v>1026</v>
      </c>
      <c r="D528" s="680">
        <v>0</v>
      </c>
      <c r="E528" s="680">
        <v>-5.14</v>
      </c>
      <c r="F528" s="671"/>
      <c r="G528" s="671"/>
    </row>
    <row r="529" spans="2:7">
      <c r="B529" s="682">
        <v>5591</v>
      </c>
      <c r="C529" s="684" t="s">
        <v>1027</v>
      </c>
      <c r="D529" s="680">
        <v>0</v>
      </c>
      <c r="E529" s="681">
        <v>0</v>
      </c>
      <c r="F529" s="671"/>
      <c r="G529" s="671"/>
    </row>
    <row r="530" spans="2:7">
      <c r="B530" s="682">
        <v>5592</v>
      </c>
      <c r="C530" s="684" t="s">
        <v>1028</v>
      </c>
      <c r="D530" s="680">
        <v>0</v>
      </c>
      <c r="E530" s="681">
        <v>0</v>
      </c>
      <c r="F530" s="671"/>
      <c r="G530" s="671"/>
    </row>
    <row r="531" spans="2:7">
      <c r="B531" s="682">
        <v>5593</v>
      </c>
      <c r="C531" s="684" t="s">
        <v>1029</v>
      </c>
      <c r="D531" s="680">
        <v>0</v>
      </c>
      <c r="E531" s="681">
        <v>0</v>
      </c>
      <c r="F531" s="671"/>
      <c r="G531" s="671"/>
    </row>
    <row r="532" spans="2:7">
      <c r="B532" s="682">
        <v>5594</v>
      </c>
      <c r="C532" s="684" t="s">
        <v>1030</v>
      </c>
      <c r="D532" s="680">
        <v>0</v>
      </c>
      <c r="E532" s="681">
        <v>0</v>
      </c>
      <c r="F532" s="671"/>
      <c r="G532" s="671"/>
    </row>
    <row r="533" spans="2:7">
      <c r="B533" s="682">
        <v>5595</v>
      </c>
      <c r="C533" s="684" t="s">
        <v>1031</v>
      </c>
      <c r="D533" s="680">
        <v>0</v>
      </c>
      <c r="E533" s="681">
        <v>0</v>
      </c>
      <c r="F533" s="671"/>
      <c r="G533" s="671"/>
    </row>
    <row r="534" spans="2:7">
      <c r="B534" s="682">
        <v>5596</v>
      </c>
      <c r="C534" s="684" t="s">
        <v>1032</v>
      </c>
      <c r="D534" s="680">
        <v>0</v>
      </c>
      <c r="E534" s="681">
        <v>0</v>
      </c>
      <c r="F534" s="671"/>
      <c r="G534" s="671"/>
    </row>
    <row r="535" spans="2:7">
      <c r="B535" s="682">
        <v>5597</v>
      </c>
      <c r="C535" s="684" t="s">
        <v>1033</v>
      </c>
      <c r="D535" s="680">
        <v>0</v>
      </c>
      <c r="E535" s="681">
        <v>0</v>
      </c>
      <c r="F535" s="671"/>
      <c r="G535" s="671"/>
    </row>
    <row r="536" spans="2:7">
      <c r="B536" s="682">
        <v>5599</v>
      </c>
      <c r="C536" s="684" t="s">
        <v>1034</v>
      </c>
      <c r="D536" s="680">
        <v>0</v>
      </c>
      <c r="E536" s="681">
        <v>-5.14</v>
      </c>
      <c r="F536" s="671"/>
      <c r="G536" s="671"/>
    </row>
    <row r="537" spans="2:7">
      <c r="B537" s="678">
        <v>5600</v>
      </c>
      <c r="C537" s="685" t="s">
        <v>1035</v>
      </c>
      <c r="D537" s="680">
        <v>0</v>
      </c>
      <c r="E537" s="680">
        <v>0</v>
      </c>
      <c r="F537" s="671"/>
      <c r="G537" s="671"/>
    </row>
    <row r="538" spans="2:7">
      <c r="B538" s="682">
        <v>5610</v>
      </c>
      <c r="C538" s="684" t="s">
        <v>1036</v>
      </c>
      <c r="D538" s="680">
        <v>0</v>
      </c>
      <c r="E538" s="680">
        <v>0</v>
      </c>
      <c r="F538" s="671"/>
      <c r="G538" s="671"/>
    </row>
    <row r="539" spans="2:7">
      <c r="B539" s="686">
        <v>5611</v>
      </c>
      <c r="C539" s="687" t="s">
        <v>1037</v>
      </c>
      <c r="D539" s="688">
        <v>0</v>
      </c>
      <c r="E539" s="689">
        <v>0</v>
      </c>
      <c r="F539" s="671"/>
      <c r="G539" s="671"/>
    </row>
    <row r="540" spans="2:7">
      <c r="D540" s="646"/>
      <c r="F540" s="671"/>
      <c r="G540" s="671"/>
    </row>
    <row r="541" spans="2:7">
      <c r="F541" s="30"/>
      <c r="G541" s="30"/>
    </row>
    <row r="542" spans="2:7">
      <c r="C542" s="18" t="s">
        <v>392</v>
      </c>
      <c r="F542" s="30"/>
      <c r="G542" s="30"/>
    </row>
    <row r="543" spans="2:7" ht="12" customHeight="1">
      <c r="C543" s="18" t="s">
        <v>393</v>
      </c>
      <c r="F543" s="30"/>
      <c r="G543" s="30"/>
    </row>
    <row r="544" spans="2:7">
      <c r="C544" s="900"/>
      <c r="D544" s="900"/>
      <c r="E544" s="900"/>
      <c r="F544" s="30"/>
      <c r="G544" s="30"/>
    </row>
    <row r="545" spans="3:7">
      <c r="C545" s="880" t="s">
        <v>316</v>
      </c>
      <c r="D545" s="881"/>
      <c r="E545" s="881"/>
      <c r="F545" s="30"/>
      <c r="G545" s="30"/>
    </row>
    <row r="546" spans="3:7">
      <c r="C546" s="882" t="s">
        <v>1439</v>
      </c>
      <c r="D546" s="883"/>
      <c r="E546" s="883"/>
      <c r="F546" s="30"/>
      <c r="G546" s="341"/>
    </row>
    <row r="547" spans="3:7">
      <c r="C547" s="892" t="s">
        <v>317</v>
      </c>
      <c r="D547" s="893"/>
      <c r="E547" s="893"/>
      <c r="F547" s="30"/>
      <c r="G547" s="341"/>
    </row>
    <row r="548" spans="3:7">
      <c r="C548" s="884" t="s">
        <v>318</v>
      </c>
      <c r="D548" s="885"/>
      <c r="E548" s="791">
        <v>140749657.09999999</v>
      </c>
      <c r="F548" s="30"/>
      <c r="G548" s="341"/>
    </row>
    <row r="549" spans="3:7">
      <c r="C549" s="886"/>
      <c r="D549" s="886"/>
      <c r="E549" s="30"/>
      <c r="F549" s="30"/>
      <c r="G549" s="341"/>
    </row>
    <row r="550" spans="3:7">
      <c r="C550" s="887" t="s">
        <v>320</v>
      </c>
      <c r="D550" s="887"/>
      <c r="E550" s="520">
        <f>SUM(E551:E555)</f>
        <v>-2.31</v>
      </c>
      <c r="F550" s="30"/>
      <c r="G550" s="30"/>
    </row>
    <row r="551" spans="3:7">
      <c r="C551" s="878" t="s">
        <v>321</v>
      </c>
      <c r="D551" s="878"/>
      <c r="E551" s="342" t="s">
        <v>319</v>
      </c>
      <c r="F551" s="30"/>
      <c r="G551" s="30"/>
    </row>
    <row r="552" spans="3:7">
      <c r="C552" s="878" t="s">
        <v>322</v>
      </c>
      <c r="D552" s="878"/>
      <c r="E552" s="342" t="s">
        <v>319</v>
      </c>
      <c r="F552" s="30"/>
      <c r="G552" s="30"/>
    </row>
    <row r="553" spans="3:7">
      <c r="C553" s="878" t="s">
        <v>323</v>
      </c>
      <c r="D553" s="878"/>
      <c r="E553" s="342" t="s">
        <v>319</v>
      </c>
      <c r="F553" s="30"/>
      <c r="G553" s="30"/>
    </row>
    <row r="554" spans="3:7">
      <c r="C554" s="878" t="s">
        <v>324</v>
      </c>
      <c r="D554" s="878"/>
      <c r="E554" s="342" t="s">
        <v>319</v>
      </c>
      <c r="F554" s="30"/>
      <c r="G554" s="30"/>
    </row>
    <row r="555" spans="3:7">
      <c r="C555" s="894" t="s">
        <v>325</v>
      </c>
      <c r="D555" s="895"/>
      <c r="E555" s="690">
        <v>-2.31</v>
      </c>
      <c r="F555" s="30"/>
      <c r="G555" s="30"/>
    </row>
    <row r="556" spans="3:7">
      <c r="C556" s="886"/>
      <c r="D556" s="886"/>
      <c r="E556" s="30"/>
      <c r="F556" s="30"/>
      <c r="G556" s="30"/>
    </row>
    <row r="557" spans="3:7">
      <c r="C557" s="887" t="s">
        <v>326</v>
      </c>
      <c r="D557" s="887"/>
      <c r="E557" s="691">
        <f>SUM(E558:E561)</f>
        <v>43449819.579999998</v>
      </c>
      <c r="F557" s="30"/>
      <c r="G557" s="30"/>
    </row>
    <row r="558" spans="3:7">
      <c r="C558" s="878" t="s">
        <v>327</v>
      </c>
      <c r="D558" s="878"/>
      <c r="E558" s="342" t="s">
        <v>319</v>
      </c>
      <c r="F558" s="30"/>
      <c r="G558" s="30"/>
    </row>
    <row r="559" spans="3:7">
      <c r="C559" s="878" t="s">
        <v>328</v>
      </c>
      <c r="D559" s="878"/>
      <c r="E559" s="342" t="s">
        <v>319</v>
      </c>
      <c r="F559" s="30"/>
      <c r="G559" s="30"/>
    </row>
    <row r="560" spans="3:7">
      <c r="C560" s="878" t="s">
        <v>329</v>
      </c>
      <c r="D560" s="878"/>
      <c r="E560" s="342" t="s">
        <v>319</v>
      </c>
      <c r="F560" s="30"/>
      <c r="G560" s="30"/>
    </row>
    <row r="561" spans="3:10">
      <c r="C561" s="889" t="s">
        <v>330</v>
      </c>
      <c r="D561" s="890"/>
      <c r="E561" s="790">
        <v>43449819.579999998</v>
      </c>
      <c r="F561" s="30"/>
      <c r="G561" s="30"/>
    </row>
    <row r="562" spans="3:10">
      <c r="C562" s="886"/>
      <c r="D562" s="886"/>
      <c r="F562" s="30"/>
      <c r="G562" s="30"/>
    </row>
    <row r="563" spans="3:10">
      <c r="C563" s="891" t="s">
        <v>331</v>
      </c>
      <c r="D563" s="891"/>
      <c r="E563" s="691">
        <f>+E548+E550-E557</f>
        <v>97299835.209999993</v>
      </c>
      <c r="F563" s="30"/>
      <c r="G563" s="341"/>
    </row>
    <row r="564" spans="3:10">
      <c r="C564" s="272"/>
      <c r="D564" s="272"/>
      <c r="E564" s="272"/>
      <c r="F564" s="30"/>
      <c r="G564" s="30"/>
      <c r="J564" s="710"/>
    </row>
    <row r="565" spans="3:10">
      <c r="C565" s="272"/>
      <c r="D565" s="272"/>
      <c r="E565" s="272"/>
      <c r="F565" s="30"/>
      <c r="G565" s="30"/>
    </row>
    <row r="566" spans="3:10">
      <c r="C566" s="880" t="s">
        <v>332</v>
      </c>
      <c r="D566" s="881"/>
      <c r="E566" s="881"/>
      <c r="F566" s="30"/>
      <c r="G566" s="30"/>
    </row>
    <row r="567" spans="3:10">
      <c r="C567" s="882" t="s">
        <v>1439</v>
      </c>
      <c r="D567" s="883"/>
      <c r="E567" s="883"/>
      <c r="F567" s="30"/>
      <c r="G567" s="30"/>
    </row>
    <row r="568" spans="3:10">
      <c r="C568" s="892" t="s">
        <v>317</v>
      </c>
      <c r="D568" s="893"/>
      <c r="E568" s="893"/>
      <c r="F568" s="30"/>
      <c r="G568" s="30"/>
    </row>
    <row r="569" spans="3:10">
      <c r="C569" s="884" t="s">
        <v>333</v>
      </c>
      <c r="D569" s="885"/>
      <c r="E569" s="792">
        <v>88227780.180000007</v>
      </c>
      <c r="F569" s="30"/>
      <c r="G569" s="30"/>
    </row>
    <row r="570" spans="3:10">
      <c r="C570" s="886"/>
      <c r="D570" s="886"/>
      <c r="F570" s="30"/>
      <c r="G570" s="30"/>
    </row>
    <row r="571" spans="3:10">
      <c r="C571" s="888" t="s">
        <v>334</v>
      </c>
      <c r="D571" s="888"/>
      <c r="E571" s="694">
        <f>SUM(E572:E588)</f>
        <v>13458055.040000001</v>
      </c>
      <c r="F571" s="30"/>
      <c r="G571" s="30"/>
    </row>
    <row r="572" spans="3:10">
      <c r="C572" s="878" t="s">
        <v>335</v>
      </c>
      <c r="D572" s="878"/>
      <c r="E572" s="745">
        <v>705848.64</v>
      </c>
      <c r="F572" s="30"/>
      <c r="G572" s="30"/>
    </row>
    <row r="573" spans="3:10">
      <c r="C573" s="878" t="s">
        <v>336</v>
      </c>
      <c r="D573" s="878"/>
      <c r="E573" s="745">
        <v>191400</v>
      </c>
      <c r="F573" s="30"/>
      <c r="G573" s="30"/>
    </row>
    <row r="574" spans="3:10">
      <c r="C574" s="878" t="s">
        <v>337</v>
      </c>
      <c r="D574" s="878"/>
      <c r="E574" s="745">
        <v>460000</v>
      </c>
      <c r="F574" s="30"/>
      <c r="G574" s="30"/>
    </row>
    <row r="575" spans="3:10">
      <c r="C575" s="878" t="s">
        <v>338</v>
      </c>
      <c r="D575" s="878"/>
      <c r="E575" s="692">
        <v>0</v>
      </c>
      <c r="F575" s="30"/>
      <c r="G575" s="30"/>
    </row>
    <row r="576" spans="3:10">
      <c r="C576" s="878" t="s">
        <v>339</v>
      </c>
      <c r="D576" s="878"/>
      <c r="E576" s="692">
        <v>0</v>
      </c>
      <c r="F576" s="30"/>
      <c r="G576" s="341"/>
    </row>
    <row r="577" spans="3:11">
      <c r="C577" s="878" t="s">
        <v>340</v>
      </c>
      <c r="D577" s="878"/>
      <c r="E577" s="793">
        <v>816271</v>
      </c>
      <c r="F577" s="30"/>
      <c r="G577" s="30"/>
    </row>
    <row r="578" spans="3:11">
      <c r="C578" s="878" t="s">
        <v>341</v>
      </c>
      <c r="D578" s="878"/>
      <c r="E578" s="692">
        <v>0</v>
      </c>
      <c r="F578" s="30"/>
      <c r="G578" s="341"/>
    </row>
    <row r="579" spans="3:11">
      <c r="C579" s="878" t="s">
        <v>342</v>
      </c>
      <c r="D579" s="878"/>
      <c r="E579" s="692">
        <v>0</v>
      </c>
      <c r="F579" s="30"/>
      <c r="G579" s="30"/>
      <c r="K579" s="710"/>
    </row>
    <row r="580" spans="3:11">
      <c r="C580" s="878" t="s">
        <v>343</v>
      </c>
      <c r="D580" s="878"/>
      <c r="E580" s="692">
        <v>0</v>
      </c>
      <c r="F580" s="30"/>
      <c r="G580" s="341"/>
      <c r="J580" s="710"/>
    </row>
    <row r="581" spans="3:11">
      <c r="C581" s="878" t="s">
        <v>344</v>
      </c>
      <c r="D581" s="878"/>
      <c r="E581" s="794">
        <v>11284535.4</v>
      </c>
      <c r="F581" s="30"/>
      <c r="G581" s="341"/>
      <c r="K581" s="710" t="s">
        <v>1071</v>
      </c>
    </row>
    <row r="582" spans="3:11">
      <c r="C582" s="878" t="s">
        <v>345</v>
      </c>
      <c r="D582" s="878"/>
      <c r="E582" s="342" t="s">
        <v>319</v>
      </c>
      <c r="F582" s="30"/>
      <c r="G582" s="341"/>
      <c r="H582" s="343"/>
      <c r="K582" s="710"/>
    </row>
    <row r="583" spans="3:11">
      <c r="C583" s="878" t="s">
        <v>346</v>
      </c>
      <c r="D583" s="878"/>
      <c r="E583" s="342" t="s">
        <v>319</v>
      </c>
      <c r="F583" s="30"/>
      <c r="G583" s="341"/>
      <c r="H583" s="343"/>
    </row>
    <row r="584" spans="3:11">
      <c r="C584" s="878" t="s">
        <v>347</v>
      </c>
      <c r="D584" s="878"/>
      <c r="E584" s="342" t="s">
        <v>319</v>
      </c>
      <c r="F584" s="30"/>
      <c r="G584" s="344"/>
      <c r="J584" s="710"/>
      <c r="K584" s="710"/>
    </row>
    <row r="585" spans="3:11">
      <c r="C585" s="878" t="s">
        <v>348</v>
      </c>
      <c r="D585" s="878"/>
      <c r="E585" s="342" t="s">
        <v>319</v>
      </c>
      <c r="F585" s="30"/>
      <c r="G585" s="30"/>
    </row>
    <row r="586" spans="3:11">
      <c r="C586" s="878" t="s">
        <v>349</v>
      </c>
      <c r="D586" s="878"/>
      <c r="E586" s="342" t="s">
        <v>319</v>
      </c>
      <c r="F586" s="30"/>
      <c r="G586" s="30"/>
    </row>
    <row r="587" spans="3:11" ht="12.75" customHeight="1">
      <c r="C587" s="878" t="s">
        <v>350</v>
      </c>
      <c r="D587" s="878"/>
      <c r="E587" s="342" t="s">
        <v>319</v>
      </c>
      <c r="F587" s="30"/>
      <c r="G587" s="30"/>
    </row>
    <row r="588" spans="3:11">
      <c r="C588" s="896" t="s">
        <v>351</v>
      </c>
      <c r="D588" s="897"/>
      <c r="E588" s="345">
        <v>0</v>
      </c>
      <c r="F588" s="30"/>
      <c r="G588" s="30"/>
    </row>
    <row r="589" spans="3:11">
      <c r="C589" s="886"/>
      <c r="D589" s="886"/>
      <c r="F589" s="30"/>
      <c r="G589" s="30"/>
    </row>
    <row r="590" spans="3:11">
      <c r="C590" s="888" t="s">
        <v>352</v>
      </c>
      <c r="D590" s="888"/>
      <c r="E590" s="694">
        <f>SUM(E591:E597)</f>
        <v>35243.86</v>
      </c>
      <c r="F590" s="30"/>
      <c r="G590" s="30"/>
    </row>
    <row r="591" spans="3:11">
      <c r="C591" s="878" t="s">
        <v>353</v>
      </c>
      <c r="D591" s="878"/>
      <c r="E591" s="795">
        <v>35249</v>
      </c>
      <c r="F591" s="30"/>
      <c r="G591" s="30"/>
    </row>
    <row r="592" spans="3:11">
      <c r="C592" s="878" t="s">
        <v>121</v>
      </c>
      <c r="D592" s="878"/>
      <c r="E592" s="342" t="s">
        <v>319</v>
      </c>
      <c r="F592" s="30"/>
      <c r="G592" s="30"/>
    </row>
    <row r="593" spans="3:7">
      <c r="C593" s="878" t="s">
        <v>354</v>
      </c>
      <c r="D593" s="878"/>
      <c r="E593" s="342" t="s">
        <v>319</v>
      </c>
      <c r="F593" s="30"/>
      <c r="G593" s="30"/>
    </row>
    <row r="594" spans="3:7">
      <c r="C594" s="878" t="s">
        <v>355</v>
      </c>
      <c r="D594" s="878"/>
      <c r="E594" s="342" t="s">
        <v>319</v>
      </c>
      <c r="F594" s="30"/>
      <c r="G594" s="30"/>
    </row>
    <row r="595" spans="3:7">
      <c r="C595" s="878" t="s">
        <v>356</v>
      </c>
      <c r="D595" s="878"/>
      <c r="E595" s="342" t="s">
        <v>319</v>
      </c>
      <c r="F595" s="30"/>
      <c r="G595" s="30"/>
    </row>
    <row r="596" spans="3:7">
      <c r="C596" s="878" t="s">
        <v>124</v>
      </c>
      <c r="D596" s="878"/>
      <c r="E596" s="693">
        <v>-5.14</v>
      </c>
      <c r="F596" s="30"/>
      <c r="G596" s="30"/>
    </row>
    <row r="597" spans="3:7">
      <c r="C597" s="896" t="s">
        <v>357</v>
      </c>
      <c r="D597" s="897"/>
      <c r="E597" s="342" t="s">
        <v>319</v>
      </c>
      <c r="F597" s="30"/>
      <c r="G597" s="30"/>
    </row>
    <row r="598" spans="3:7">
      <c r="C598" s="886"/>
      <c r="D598" s="886"/>
      <c r="F598" s="30"/>
      <c r="G598" s="30"/>
    </row>
    <row r="599" spans="3:7">
      <c r="C599" s="346" t="s">
        <v>358</v>
      </c>
      <c r="E599" s="694">
        <f>+E569-E571+E590</f>
        <v>74804969</v>
      </c>
      <c r="F599" s="341"/>
      <c r="G599" s="341"/>
    </row>
    <row r="600" spans="3:7">
      <c r="F600" s="347"/>
      <c r="G600" s="30"/>
    </row>
    <row r="601" spans="3:7">
      <c r="F601" s="30"/>
      <c r="G601" s="30"/>
    </row>
    <row r="602" spans="3:7">
      <c r="F602" s="348"/>
      <c r="G602" s="30"/>
    </row>
    <row r="603" spans="3:7">
      <c r="F603" s="348"/>
      <c r="G603" s="30"/>
    </row>
    <row r="604" spans="3:7">
      <c r="F604" s="348"/>
      <c r="G604" s="588"/>
    </row>
    <row r="605" spans="3:7">
      <c r="F605" s="348"/>
      <c r="G605" s="588"/>
    </row>
    <row r="606" spans="3:7">
      <c r="F606" s="348"/>
      <c r="G606" s="588"/>
    </row>
    <row r="607" spans="3:7">
      <c r="F607" s="348"/>
      <c r="G607" s="588"/>
    </row>
    <row r="608" spans="3:7">
      <c r="F608" s="30"/>
      <c r="G608" s="30"/>
    </row>
    <row r="609" spans="3:7">
      <c r="C609" s="879" t="s">
        <v>395</v>
      </c>
      <c r="D609" s="879"/>
      <c r="E609" s="879"/>
      <c r="F609" s="879"/>
      <c r="G609" s="30"/>
    </row>
    <row r="610" spans="3:7">
      <c r="C610" s="20"/>
      <c r="D610" s="20"/>
      <c r="E610" s="20"/>
      <c r="F610" s="20"/>
      <c r="G610" s="30"/>
    </row>
    <row r="611" spans="3:7">
      <c r="C611" s="20"/>
      <c r="D611" s="20"/>
      <c r="E611" s="20"/>
      <c r="F611" s="20"/>
      <c r="G611" s="30"/>
    </row>
    <row r="612" spans="3:7" ht="21" customHeight="1">
      <c r="C612" s="318" t="s">
        <v>396</v>
      </c>
      <c r="D612" s="319" t="s">
        <v>302</v>
      </c>
      <c r="E612" s="335" t="s">
        <v>303</v>
      </c>
      <c r="F612" s="30"/>
      <c r="G612" s="30"/>
    </row>
    <row r="613" spans="3:7">
      <c r="C613" s="294" t="s">
        <v>535</v>
      </c>
      <c r="D613" s="707">
        <f>+D617</f>
        <v>281723.03000000003</v>
      </c>
      <c r="E613" s="707">
        <f>+E617</f>
        <v>281723.03000000003</v>
      </c>
      <c r="F613" s="30"/>
      <c r="G613" s="30"/>
    </row>
    <row r="614" spans="3:7">
      <c r="C614" s="704" t="s">
        <v>1053</v>
      </c>
      <c r="D614" s="703">
        <f t="shared" ref="D614:E614" si="7">SUM(D615:D616)</f>
        <v>0</v>
      </c>
      <c r="E614" s="703">
        <f t="shared" si="7"/>
        <v>0</v>
      </c>
    </row>
    <row r="615" spans="3:7" ht="12" customHeight="1">
      <c r="C615" s="705" t="s">
        <v>1054</v>
      </c>
      <c r="D615" s="703">
        <v>281723.03000000003</v>
      </c>
      <c r="E615" s="703">
        <v>281723.03000000003</v>
      </c>
    </row>
    <row r="616" spans="3:7" ht="12" customHeight="1">
      <c r="C616" s="705" t="s">
        <v>1055</v>
      </c>
      <c r="D616" s="703">
        <v>-281723.03000000003</v>
      </c>
      <c r="E616" s="703">
        <v>-281723.03000000003</v>
      </c>
    </row>
    <row r="617" spans="3:7" ht="21" customHeight="1">
      <c r="D617" s="706">
        <v>281723.03000000003</v>
      </c>
      <c r="E617" s="706">
        <v>281723.03000000003</v>
      </c>
      <c r="F617" s="30"/>
      <c r="G617" s="30"/>
    </row>
    <row r="618" spans="3:7">
      <c r="F618" s="30"/>
      <c r="G618" s="30"/>
    </row>
    <row r="619" spans="3:7">
      <c r="F619" s="30"/>
      <c r="G619" s="30"/>
    </row>
    <row r="620" spans="3:7">
      <c r="F620" s="532"/>
      <c r="G620" s="532"/>
    </row>
    <row r="621" spans="3:7">
      <c r="F621" s="532"/>
      <c r="G621" s="532"/>
    </row>
    <row r="622" spans="3:7">
      <c r="F622" s="532"/>
      <c r="G622" s="532"/>
    </row>
    <row r="623" spans="3:7">
      <c r="F623" s="532"/>
      <c r="G623" s="532"/>
    </row>
    <row r="624" spans="3:7">
      <c r="C624" s="879" t="s">
        <v>1074</v>
      </c>
      <c r="D624" s="879"/>
      <c r="E624" s="879"/>
      <c r="F624" s="879"/>
      <c r="G624" s="532"/>
    </row>
    <row r="625" spans="3:10">
      <c r="F625" s="532"/>
      <c r="G625" s="532"/>
    </row>
    <row r="626" spans="3:10">
      <c r="F626" s="532"/>
      <c r="G626" s="532"/>
    </row>
    <row r="627" spans="3:10">
      <c r="C627" s="648" t="s">
        <v>975</v>
      </c>
      <c r="D627" s="648"/>
      <c r="F627" s="588"/>
      <c r="G627" s="588"/>
    </row>
    <row r="628" spans="3:10" ht="15">
      <c r="C628" s="644"/>
      <c r="D628" s="647"/>
      <c r="F628" s="588"/>
      <c r="G628" s="588"/>
    </row>
    <row r="629" spans="3:10" ht="25.5">
      <c r="C629" s="644" t="s">
        <v>958</v>
      </c>
      <c r="D629" s="647"/>
      <c r="F629" s="588"/>
      <c r="G629" s="588"/>
    </row>
    <row r="630" spans="3:10" ht="38.25">
      <c r="C630" s="643" t="s">
        <v>959</v>
      </c>
      <c r="D630" s="647"/>
      <c r="F630" s="588"/>
      <c r="G630" s="588"/>
    </row>
    <row r="631" spans="3:10" ht="15">
      <c r="C631" s="643"/>
      <c r="D631" s="647"/>
      <c r="F631" s="588"/>
      <c r="G631" s="588"/>
    </row>
    <row r="632" spans="3:10" ht="63.75">
      <c r="C632" s="643" t="s">
        <v>960</v>
      </c>
      <c r="D632" s="647"/>
      <c r="F632" s="588"/>
      <c r="G632" s="588"/>
      <c r="J632" s="710"/>
    </row>
    <row r="633" spans="3:10" ht="51">
      <c r="C633" s="643" t="s">
        <v>961</v>
      </c>
      <c r="D633" s="647"/>
      <c r="F633" s="588"/>
      <c r="G633" s="588"/>
    </row>
    <row r="634" spans="3:10" ht="15">
      <c r="C634" s="643"/>
      <c r="D634" s="647"/>
      <c r="F634" s="588"/>
      <c r="G634" s="588"/>
    </row>
    <row r="635" spans="3:10">
      <c r="C635" s="648" t="s">
        <v>976</v>
      </c>
      <c r="D635" s="648"/>
      <c r="F635" s="588"/>
      <c r="G635" s="588"/>
    </row>
    <row r="636" spans="3:10" ht="15">
      <c r="C636" s="644"/>
      <c r="D636" s="647"/>
      <c r="F636" s="588"/>
      <c r="G636" s="588"/>
    </row>
    <row r="637" spans="3:10" ht="38.25">
      <c r="C637" s="643" t="s">
        <v>962</v>
      </c>
      <c r="D637" s="647"/>
      <c r="F637" s="588"/>
      <c r="G637" s="588"/>
    </row>
    <row r="638" spans="3:10" ht="15">
      <c r="C638" s="643"/>
      <c r="D638" s="647"/>
      <c r="F638" s="588"/>
      <c r="G638" s="588"/>
    </row>
    <row r="639" spans="3:10">
      <c r="C639" s="648" t="s">
        <v>977</v>
      </c>
      <c r="D639" s="648"/>
      <c r="F639" s="588"/>
      <c r="G639" s="588"/>
    </row>
    <row r="640" spans="3:10" ht="15">
      <c r="C640" s="643"/>
      <c r="D640" s="647"/>
      <c r="F640" s="588"/>
      <c r="G640" s="588"/>
    </row>
    <row r="641" spans="3:11" ht="25.5">
      <c r="C641" s="643" t="s">
        <v>963</v>
      </c>
      <c r="D641" s="647"/>
      <c r="F641" s="588"/>
      <c r="G641" s="588"/>
    </row>
    <row r="642" spans="3:11" ht="15">
      <c r="C642" s="643"/>
      <c r="D642" s="647"/>
      <c r="F642" s="588"/>
      <c r="G642" s="588"/>
    </row>
    <row r="643" spans="3:11" ht="15">
      <c r="C643" s="643"/>
      <c r="D643" s="647"/>
      <c r="F643" s="588"/>
      <c r="G643" s="588"/>
    </row>
    <row r="644" spans="3:11">
      <c r="C644" s="648" t="s">
        <v>978</v>
      </c>
      <c r="D644" s="648"/>
      <c r="F644" s="588"/>
      <c r="G644" s="588"/>
    </row>
    <row r="645" spans="3:11" ht="51">
      <c r="C645" s="643" t="s">
        <v>964</v>
      </c>
      <c r="D645" s="647"/>
      <c r="F645" s="588"/>
      <c r="G645" s="588"/>
      <c r="J645" s="710"/>
      <c r="K645" s="710" t="s">
        <v>1072</v>
      </c>
    </row>
    <row r="646" spans="3:11" ht="15">
      <c r="C646" s="648"/>
      <c r="D646" s="647"/>
      <c r="F646" s="588"/>
      <c r="G646" s="588"/>
    </row>
    <row r="647" spans="3:11">
      <c r="C647" s="648" t="s">
        <v>979</v>
      </c>
      <c r="D647" s="648"/>
      <c r="F647" s="588"/>
      <c r="G647" s="588"/>
    </row>
    <row r="648" spans="3:11" ht="15">
      <c r="C648" s="643"/>
      <c r="D648" s="647"/>
      <c r="F648" s="588"/>
      <c r="G648" s="588"/>
    </row>
    <row r="649" spans="3:11" ht="38.25">
      <c r="C649" s="643" t="s">
        <v>965</v>
      </c>
      <c r="D649" s="647"/>
      <c r="F649" s="588"/>
      <c r="G649" s="588"/>
      <c r="J649" s="710"/>
    </row>
    <row r="650" spans="3:11" ht="15">
      <c r="C650" s="643"/>
      <c r="D650" s="647"/>
      <c r="F650" s="588"/>
      <c r="G650" s="588"/>
    </row>
    <row r="651" spans="3:11">
      <c r="C651" s="648" t="s">
        <v>980</v>
      </c>
      <c r="D651" s="648"/>
      <c r="F651" s="588"/>
      <c r="G651" s="588"/>
      <c r="J651" s="710"/>
      <c r="K651" s="710"/>
    </row>
    <row r="652" spans="3:11">
      <c r="C652" s="643" t="s">
        <v>966</v>
      </c>
      <c r="D652" s="643"/>
      <c r="F652" s="588"/>
      <c r="G652" s="588"/>
    </row>
    <row r="653" spans="3:11" ht="15">
      <c r="C653" s="648"/>
      <c r="D653" s="647"/>
      <c r="F653" s="588"/>
      <c r="G653" s="588"/>
    </row>
    <row r="654" spans="3:11" ht="25.5">
      <c r="C654" s="648" t="s">
        <v>981</v>
      </c>
      <c r="D654" s="648"/>
      <c r="F654" s="588"/>
      <c r="G654" s="588"/>
    </row>
    <row r="655" spans="3:11" ht="15">
      <c r="C655" s="643" t="s">
        <v>966</v>
      </c>
      <c r="D655" s="647"/>
      <c r="F655" s="588"/>
      <c r="G655" s="588"/>
    </row>
    <row r="656" spans="3:11" ht="15">
      <c r="C656" s="648"/>
      <c r="D656" s="647"/>
      <c r="F656" s="588"/>
      <c r="G656" s="588"/>
    </row>
    <row r="657" spans="3:10" ht="15">
      <c r="C657" s="648" t="s">
        <v>967</v>
      </c>
      <c r="D657" s="647"/>
      <c r="F657" s="588"/>
      <c r="G657" s="588"/>
    </row>
    <row r="658" spans="3:10" ht="25.5">
      <c r="C658" s="643" t="s">
        <v>968</v>
      </c>
      <c r="D658" s="647"/>
      <c r="F658" s="588"/>
      <c r="G658" s="588"/>
    </row>
    <row r="659" spans="3:10" ht="15">
      <c r="C659" s="643" t="s">
        <v>130</v>
      </c>
      <c r="D659" s="647"/>
      <c r="F659" s="588"/>
      <c r="G659" s="588"/>
    </row>
    <row r="660" spans="3:10">
      <c r="C660" s="648" t="s">
        <v>982</v>
      </c>
      <c r="D660" s="648"/>
      <c r="F660" s="588"/>
      <c r="G660" s="588"/>
    </row>
    <row r="661" spans="3:10" ht="15">
      <c r="C661" s="643" t="s">
        <v>966</v>
      </c>
      <c r="D661" s="647"/>
      <c r="F661" s="588"/>
      <c r="G661" s="588"/>
      <c r="J661" s="710"/>
    </row>
    <row r="662" spans="3:10" ht="15">
      <c r="C662" s="643"/>
      <c r="D662" s="647"/>
      <c r="F662" s="588"/>
      <c r="G662" s="588"/>
    </row>
    <row r="663" spans="3:10">
      <c r="C663" s="648" t="s">
        <v>983</v>
      </c>
      <c r="D663" s="648"/>
      <c r="F663" s="588"/>
      <c r="G663" s="588"/>
    </row>
    <row r="664" spans="3:10" ht="15">
      <c r="C664" s="643"/>
      <c r="D664" s="647"/>
      <c r="F664" s="588"/>
      <c r="G664" s="588"/>
    </row>
    <row r="665" spans="3:10" ht="38.25">
      <c r="C665" s="643" t="s">
        <v>969</v>
      </c>
      <c r="D665" s="647"/>
      <c r="F665" s="588"/>
      <c r="G665" s="588"/>
    </row>
    <row r="666" spans="3:10" ht="15">
      <c r="C666" s="643" t="s">
        <v>970</v>
      </c>
      <c r="D666" s="647"/>
      <c r="F666" s="588"/>
      <c r="G666" s="588"/>
    </row>
    <row r="667" spans="3:10" ht="15">
      <c r="C667" s="643"/>
      <c r="D667" s="647"/>
      <c r="F667" s="588"/>
      <c r="G667" s="588"/>
    </row>
    <row r="668" spans="3:10">
      <c r="C668" s="648" t="s">
        <v>984</v>
      </c>
      <c r="D668" s="648"/>
      <c r="F668" s="588"/>
      <c r="G668" s="588"/>
    </row>
    <row r="669" spans="3:10" ht="15">
      <c r="C669" s="643"/>
      <c r="D669" s="647"/>
      <c r="F669" s="588"/>
      <c r="G669" s="588"/>
    </row>
    <row r="670" spans="3:10" ht="15">
      <c r="C670" s="643" t="s">
        <v>966</v>
      </c>
      <c r="D670" s="647"/>
      <c r="F670" s="588"/>
      <c r="G670" s="588"/>
    </row>
    <row r="671" spans="3:10" ht="15">
      <c r="C671" s="643"/>
      <c r="D671" s="647"/>
      <c r="F671" s="588"/>
      <c r="G671" s="588"/>
    </row>
    <row r="672" spans="3:10" ht="15">
      <c r="C672" s="648" t="s">
        <v>971</v>
      </c>
      <c r="D672" s="647"/>
      <c r="F672" s="588"/>
      <c r="G672" s="588"/>
    </row>
    <row r="673" spans="3:7" ht="25.5">
      <c r="C673" s="643" t="s">
        <v>972</v>
      </c>
      <c r="D673" s="647"/>
      <c r="F673" s="588"/>
      <c r="G673" s="588"/>
    </row>
    <row r="674" spans="3:7" ht="15">
      <c r="C674" s="643"/>
      <c r="D674" s="647"/>
      <c r="F674" s="588"/>
      <c r="G674" s="588"/>
    </row>
    <row r="675" spans="3:7">
      <c r="C675" s="648" t="s">
        <v>985</v>
      </c>
      <c r="D675" s="648"/>
      <c r="F675" s="588"/>
      <c r="G675" s="588"/>
    </row>
    <row r="676" spans="3:7" ht="15">
      <c r="C676" s="643" t="s">
        <v>973</v>
      </c>
      <c r="D676" s="647"/>
      <c r="F676" s="588"/>
      <c r="G676" s="588"/>
    </row>
    <row r="677" spans="3:7" ht="15">
      <c r="C677" s="648"/>
      <c r="D677" s="647"/>
      <c r="F677" s="588"/>
      <c r="G677" s="588"/>
    </row>
    <row r="678" spans="3:7">
      <c r="C678" s="648" t="s">
        <v>986</v>
      </c>
      <c r="D678" s="648"/>
      <c r="F678" s="588"/>
      <c r="G678" s="588"/>
    </row>
    <row r="679" spans="3:7">
      <c r="C679" s="643" t="s">
        <v>966</v>
      </c>
      <c r="D679" s="643"/>
      <c r="F679" s="588"/>
      <c r="G679" s="588"/>
    </row>
    <row r="680" spans="3:7" ht="15">
      <c r="C680" s="648"/>
      <c r="D680" s="647"/>
      <c r="F680" s="588"/>
      <c r="G680" s="588"/>
    </row>
    <row r="681" spans="3:7">
      <c r="C681" s="648" t="s">
        <v>987</v>
      </c>
      <c r="D681" s="648"/>
      <c r="F681" s="588"/>
      <c r="G681" s="588"/>
    </row>
    <row r="682" spans="3:7">
      <c r="C682" s="643" t="s">
        <v>966</v>
      </c>
      <c r="D682" s="643"/>
      <c r="F682" s="588"/>
      <c r="G682" s="588"/>
    </row>
    <row r="683" spans="3:7" ht="15">
      <c r="C683" s="643"/>
      <c r="D683" s="647"/>
      <c r="F683" s="588"/>
      <c r="G683" s="588"/>
    </row>
    <row r="684" spans="3:7">
      <c r="C684" s="648" t="s">
        <v>988</v>
      </c>
      <c r="D684" s="648"/>
      <c r="F684" s="588"/>
      <c r="G684" s="588"/>
    </row>
    <row r="685" spans="3:7" ht="15">
      <c r="C685" s="643" t="s">
        <v>966</v>
      </c>
      <c r="D685" s="647"/>
      <c r="F685" s="588"/>
      <c r="G685" s="588"/>
    </row>
    <row r="686" spans="3:7" ht="15">
      <c r="C686" s="643"/>
      <c r="D686" s="647"/>
      <c r="F686" s="588"/>
      <c r="G686" s="588"/>
    </row>
    <row r="687" spans="3:7" ht="15">
      <c r="C687" s="643"/>
      <c r="D687" s="647"/>
      <c r="F687" s="588"/>
      <c r="G687" s="588"/>
    </row>
    <row r="688" spans="3:7" ht="25.5">
      <c r="C688" s="648" t="s">
        <v>989</v>
      </c>
      <c r="D688" s="648"/>
      <c r="F688" s="588"/>
      <c r="G688" s="588"/>
    </row>
    <row r="689" spans="2:10" ht="63.75">
      <c r="C689" s="643" t="s">
        <v>974</v>
      </c>
      <c r="D689" s="643"/>
      <c r="F689" s="588"/>
      <c r="G689" s="588"/>
    </row>
    <row r="690" spans="2:10" ht="15">
      <c r="C690" s="649"/>
      <c r="D690" s="647"/>
      <c r="F690" s="588"/>
      <c r="G690" s="588"/>
    </row>
    <row r="691" spans="2:10">
      <c r="F691" s="588"/>
      <c r="G691" s="588"/>
    </row>
    <row r="692" spans="2:10">
      <c r="F692" s="30"/>
      <c r="G692" s="30"/>
    </row>
    <row r="693" spans="2:10">
      <c r="C693" s="16" t="s">
        <v>76</v>
      </c>
      <c r="F693" s="30"/>
      <c r="G693" s="30"/>
    </row>
    <row r="694" spans="2:10" ht="12" customHeight="1">
      <c r="F694" s="30"/>
      <c r="G694" s="30"/>
    </row>
    <row r="695" spans="2:10">
      <c r="D695" s="272"/>
      <c r="E695" s="272"/>
    </row>
    <row r="696" spans="2:10">
      <c r="C696" s="588"/>
      <c r="D696" s="588"/>
      <c r="E696" s="588"/>
      <c r="G696" s="30"/>
    </row>
    <row r="697" spans="2:10">
      <c r="B697" s="276"/>
      <c r="C697" s="276"/>
      <c r="D697" s="276"/>
      <c r="E697" s="276"/>
      <c r="F697" s="276"/>
      <c r="G697" s="276"/>
    </row>
    <row r="698" spans="2:10">
      <c r="B698" s="349" t="s">
        <v>990</v>
      </c>
      <c r="C698" s="349" t="s">
        <v>550</v>
      </c>
      <c r="D698" s="349" t="s">
        <v>990</v>
      </c>
      <c r="E698" s="349"/>
      <c r="F698" s="30"/>
      <c r="G698" s="349"/>
    </row>
    <row r="699" spans="2:10">
      <c r="B699" s="350" t="s">
        <v>991</v>
      </c>
      <c r="C699" s="350" t="s">
        <v>679</v>
      </c>
      <c r="D699" s="350" t="s">
        <v>991</v>
      </c>
      <c r="E699" s="350"/>
      <c r="F699" s="350"/>
      <c r="G699" s="350"/>
    </row>
    <row r="700" spans="2:10">
      <c r="C700" s="272"/>
      <c r="D700" s="272"/>
      <c r="E700" s="272"/>
      <c r="F700" s="272"/>
      <c r="G700" s="272"/>
    </row>
    <row r="701" spans="2:10">
      <c r="C701" s="272"/>
      <c r="D701" s="272"/>
      <c r="E701" s="272"/>
      <c r="F701" s="272"/>
      <c r="G701" s="272"/>
    </row>
    <row r="703" spans="2:10">
      <c r="J703" s="710"/>
    </row>
    <row r="705" spans="11:11" ht="12.75" customHeight="1"/>
    <row r="708" spans="11:11" ht="12.75" customHeight="1"/>
    <row r="714" spans="11:11">
      <c r="K714" s="710" t="s">
        <v>1073</v>
      </c>
    </row>
    <row r="719" spans="11:11">
      <c r="K719" s="710"/>
    </row>
    <row r="721" spans="10:11">
      <c r="J721" s="710"/>
    </row>
    <row r="728" spans="10:11">
      <c r="J728" s="710"/>
      <c r="K728" s="710"/>
    </row>
  </sheetData>
  <mergeCells count="58">
    <mergeCell ref="B3:G3"/>
    <mergeCell ref="B4:G4"/>
    <mergeCell ref="B8:G8"/>
    <mergeCell ref="C544:E544"/>
    <mergeCell ref="C547:E547"/>
    <mergeCell ref="C554:D554"/>
    <mergeCell ref="C563:D563"/>
    <mergeCell ref="C568:E568"/>
    <mergeCell ref="C609:F609"/>
    <mergeCell ref="C598:D598"/>
    <mergeCell ref="C555:D555"/>
    <mergeCell ref="C597:D597"/>
    <mergeCell ref="C588:D588"/>
    <mergeCell ref="C587:D587"/>
    <mergeCell ref="C596:D596"/>
    <mergeCell ref="C591:D591"/>
    <mergeCell ref="C584:D584"/>
    <mergeCell ref="C592:D592"/>
    <mergeCell ref="C593:D593"/>
    <mergeCell ref="C594:D594"/>
    <mergeCell ref="C583:D583"/>
    <mergeCell ref="C595:D595"/>
    <mergeCell ref="C590:D590"/>
    <mergeCell ref="C560:D560"/>
    <mergeCell ref="C561:D561"/>
    <mergeCell ref="C562:D562"/>
    <mergeCell ref="C570:D570"/>
    <mergeCell ref="C580:D580"/>
    <mergeCell ref="C572:D572"/>
    <mergeCell ref="C573:D573"/>
    <mergeCell ref="C574:D574"/>
    <mergeCell ref="C575:D575"/>
    <mergeCell ref="C576:D576"/>
    <mergeCell ref="C577:D577"/>
    <mergeCell ref="C586:D586"/>
    <mergeCell ref="C589:D589"/>
    <mergeCell ref="C579:D579"/>
    <mergeCell ref="C559:D559"/>
    <mergeCell ref="C566:E566"/>
    <mergeCell ref="C567:E567"/>
    <mergeCell ref="C569:D569"/>
    <mergeCell ref="C571:D571"/>
    <mergeCell ref="C585:D585"/>
    <mergeCell ref="C581:D581"/>
    <mergeCell ref="C582:D582"/>
    <mergeCell ref="C624:F624"/>
    <mergeCell ref="C545:E545"/>
    <mergeCell ref="C546:E546"/>
    <mergeCell ref="C548:D548"/>
    <mergeCell ref="C549:D549"/>
    <mergeCell ref="C550:D550"/>
    <mergeCell ref="C551:D551"/>
    <mergeCell ref="C552:D552"/>
    <mergeCell ref="C553:D553"/>
    <mergeCell ref="C556:D556"/>
    <mergeCell ref="C557:D557"/>
    <mergeCell ref="C558:D558"/>
    <mergeCell ref="C578:D578"/>
  </mergeCells>
  <dataValidations count="4">
    <dataValidation allowBlank="1" showInputMessage="1" showErrorMessage="1" prompt="Saldo final del periodo que corresponde la cuenta pública presentada (mensual:  enero, febrero, marzo, etc.; trimestral: 1er, 2do, 3ro. o 4to.)." sqref="D168 D205 D212 D217"/>
    <dataValidation allowBlank="1" showInputMessage="1" showErrorMessage="1" prompt="Corresponde al número de la cuenta de acuerdo al Plan de Cuentas emitido por el CONAC (DOF 22/11/2010)." sqref="C168"/>
    <dataValidation allowBlank="1" showInputMessage="1" showErrorMessage="1" prompt="Características cualitativas significativas que les impacten financieramente." sqref="E168"/>
    <dataValidation allowBlank="1" showInputMessage="1" showErrorMessage="1" prompt="Especificar origen de dicho recurso: Federal, Estatal, Municipal, Particulares." sqref="E205 E212 E217"/>
  </dataValidations>
  <pageMargins left="0.47244094488188981" right="0.51181102362204722" top="0.39370078740157483" bottom="0.74803149606299213" header="0.31496062992125984" footer="0.31496062992125984"/>
  <pageSetup scale="50" fitToHeight="4" orientation="landscape" r:id="rId1"/>
  <ignoredErrors>
    <ignoredError sqref="D614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71"/>
  <sheetViews>
    <sheetView showGridLines="0" topLeftCell="A40" zoomScale="85" zoomScaleNormal="85" workbookViewId="0">
      <selection activeCell="N47" sqref="N47"/>
    </sheetView>
  </sheetViews>
  <sheetFormatPr baseColWidth="10" defaultRowHeight="12.75"/>
  <cols>
    <col min="1" max="1" width="1.140625" style="23" customWidth="1"/>
    <col min="2" max="2" width="4.85546875" style="272" customWidth="1"/>
    <col min="3" max="3" width="3.7109375" style="272" customWidth="1"/>
    <col min="4" max="4" width="46.42578125" style="272" customWidth="1"/>
    <col min="5" max="10" width="15.7109375" style="272" customWidth="1"/>
    <col min="11" max="11" width="2" style="23" customWidth="1"/>
    <col min="12" max="13" width="11.42578125" style="272"/>
    <col min="14" max="14" width="13.140625" style="272" bestFit="1" customWidth="1"/>
    <col min="15" max="16384" width="11.42578125" style="272"/>
  </cols>
  <sheetData>
    <row r="1" spans="1:10" ht="18.75" customHeight="1">
      <c r="B1" s="823" t="s">
        <v>443</v>
      </c>
      <c r="C1" s="823"/>
      <c r="D1" s="823"/>
      <c r="E1" s="823"/>
      <c r="F1" s="823"/>
      <c r="G1" s="823"/>
      <c r="H1" s="823"/>
      <c r="I1" s="823"/>
      <c r="J1" s="823"/>
    </row>
    <row r="2" spans="1:10" ht="15" customHeight="1">
      <c r="B2" s="351"/>
      <c r="C2" s="351"/>
      <c r="D2" s="823" t="s">
        <v>458</v>
      </c>
      <c r="E2" s="823"/>
      <c r="F2" s="823"/>
      <c r="G2" s="823"/>
      <c r="H2" s="823"/>
      <c r="I2" s="823"/>
      <c r="J2" s="823"/>
    </row>
    <row r="3" spans="1:10" ht="15" customHeight="1">
      <c r="B3" s="823" t="s">
        <v>1199</v>
      </c>
      <c r="C3" s="823"/>
      <c r="D3" s="823"/>
      <c r="E3" s="823"/>
      <c r="F3" s="823"/>
      <c r="G3" s="823"/>
      <c r="H3" s="823"/>
      <c r="I3" s="823"/>
      <c r="J3" s="823"/>
    </row>
    <row r="4" spans="1:10" s="23" customFormat="1" ht="8.25" customHeight="1">
      <c r="A4" s="352"/>
      <c r="B4" s="353"/>
      <c r="C4" s="353"/>
      <c r="D4" s="353"/>
      <c r="E4" s="30"/>
      <c r="F4" s="354"/>
      <c r="G4" s="354"/>
      <c r="H4" s="354"/>
      <c r="I4" s="354"/>
      <c r="J4" s="354"/>
    </row>
    <row r="5" spans="1:10" s="23" customFormat="1" ht="13.5" customHeight="1">
      <c r="A5" s="352"/>
      <c r="B5" s="137"/>
      <c r="D5" s="28" t="s">
        <v>359</v>
      </c>
      <c r="E5" s="286" t="s">
        <v>549</v>
      </c>
      <c r="F5" s="286"/>
      <c r="G5" s="355"/>
      <c r="H5" s="355"/>
      <c r="I5" s="355"/>
      <c r="J5" s="356"/>
    </row>
    <row r="6" spans="1:10" s="23" customFormat="1" ht="11.25" customHeight="1">
      <c r="A6" s="352"/>
      <c r="B6" s="352"/>
      <c r="C6" s="352"/>
      <c r="D6" s="352"/>
      <c r="F6" s="356"/>
      <c r="G6" s="356"/>
      <c r="H6" s="356"/>
      <c r="I6" s="356"/>
      <c r="J6" s="356"/>
    </row>
    <row r="7" spans="1:10" ht="12" customHeight="1">
      <c r="A7" s="357"/>
      <c r="B7" s="901" t="s">
        <v>198</v>
      </c>
      <c r="C7" s="901"/>
      <c r="D7" s="901"/>
      <c r="E7" s="901" t="s">
        <v>199</v>
      </c>
      <c r="F7" s="901"/>
      <c r="G7" s="901"/>
      <c r="H7" s="901"/>
      <c r="I7" s="901"/>
      <c r="J7" s="902" t="s">
        <v>200</v>
      </c>
    </row>
    <row r="8" spans="1:10" ht="25.5">
      <c r="A8" s="352"/>
      <c r="B8" s="901"/>
      <c r="C8" s="901"/>
      <c r="D8" s="901"/>
      <c r="E8" s="358" t="s">
        <v>201</v>
      </c>
      <c r="F8" s="359" t="s">
        <v>202</v>
      </c>
      <c r="G8" s="358" t="s">
        <v>203</v>
      </c>
      <c r="H8" s="358" t="s">
        <v>204</v>
      </c>
      <c r="I8" s="358" t="s">
        <v>205</v>
      </c>
      <c r="J8" s="902"/>
    </row>
    <row r="9" spans="1:10" ht="12" customHeight="1">
      <c r="A9" s="352"/>
      <c r="B9" s="901"/>
      <c r="C9" s="901"/>
      <c r="D9" s="901"/>
      <c r="E9" s="358" t="s">
        <v>206</v>
      </c>
      <c r="F9" s="358" t="s">
        <v>207</v>
      </c>
      <c r="G9" s="358" t="s">
        <v>208</v>
      </c>
      <c r="H9" s="358" t="s">
        <v>209</v>
      </c>
      <c r="I9" s="358" t="s">
        <v>210</v>
      </c>
      <c r="J9" s="358" t="s">
        <v>221</v>
      </c>
    </row>
    <row r="10" spans="1:10" ht="12" customHeight="1">
      <c r="A10" s="360"/>
      <c r="B10" s="361"/>
      <c r="C10" s="362"/>
      <c r="D10" s="363"/>
      <c r="E10" s="364"/>
      <c r="F10" s="365"/>
      <c r="G10" s="365"/>
      <c r="H10" s="365"/>
      <c r="I10" s="365"/>
      <c r="J10" s="365"/>
    </row>
    <row r="11" spans="1:10" ht="12" customHeight="1">
      <c r="A11" s="360"/>
      <c r="B11" s="905" t="s">
        <v>82</v>
      </c>
      <c r="C11" s="903"/>
      <c r="D11" s="904"/>
      <c r="E11" s="366">
        <v>0</v>
      </c>
      <c r="F11" s="366">
        <v>0</v>
      </c>
      <c r="G11" s="366">
        <f>+E11+F11</f>
        <v>0</v>
      </c>
      <c r="H11" s="366">
        <v>0</v>
      </c>
      <c r="I11" s="366">
        <v>0</v>
      </c>
      <c r="J11" s="366">
        <f>+I11-E11</f>
        <v>0</v>
      </c>
    </row>
    <row r="12" spans="1:10" ht="12" customHeight="1">
      <c r="A12" s="360"/>
      <c r="B12" s="905" t="s">
        <v>192</v>
      </c>
      <c r="C12" s="903"/>
      <c r="D12" s="904"/>
      <c r="E12" s="366">
        <v>0</v>
      </c>
      <c r="F12" s="366">
        <v>0</v>
      </c>
      <c r="G12" s="366">
        <f t="shared" ref="G12:G13" si="0">+E12+F12</f>
        <v>0</v>
      </c>
      <c r="H12" s="366">
        <v>0</v>
      </c>
      <c r="I12" s="366">
        <v>0</v>
      </c>
      <c r="J12" s="366">
        <f t="shared" ref="J12:J13" si="1">+I12-E12</f>
        <v>0</v>
      </c>
    </row>
    <row r="13" spans="1:10" ht="12" customHeight="1">
      <c r="A13" s="360"/>
      <c r="B13" s="905" t="s">
        <v>86</v>
      </c>
      <c r="C13" s="903"/>
      <c r="D13" s="904"/>
      <c r="E13" s="366">
        <v>0</v>
      </c>
      <c r="F13" s="366">
        <v>0</v>
      </c>
      <c r="G13" s="366">
        <f t="shared" si="0"/>
        <v>0</v>
      </c>
      <c r="H13" s="366">
        <v>0</v>
      </c>
      <c r="I13" s="366">
        <v>0</v>
      </c>
      <c r="J13" s="366">
        <f t="shared" si="1"/>
        <v>0</v>
      </c>
    </row>
    <row r="14" spans="1:10" ht="12" customHeight="1">
      <c r="A14" s="360"/>
      <c r="B14" s="905" t="s">
        <v>88</v>
      </c>
      <c r="C14" s="903"/>
      <c r="D14" s="904"/>
      <c r="E14" s="366"/>
      <c r="F14" s="366"/>
      <c r="G14" s="366">
        <f>+E14+F14</f>
        <v>0</v>
      </c>
      <c r="H14" s="366"/>
      <c r="I14" s="366"/>
      <c r="J14" s="366">
        <f>+I14-E14</f>
        <v>0</v>
      </c>
    </row>
    <row r="15" spans="1:10" ht="12" customHeight="1">
      <c r="A15" s="360"/>
      <c r="B15" s="905" t="s">
        <v>211</v>
      </c>
      <c r="C15" s="903"/>
      <c r="D15" s="904"/>
      <c r="E15" s="366">
        <f>+E16</f>
        <v>2889774</v>
      </c>
      <c r="F15" s="366">
        <f>+F16</f>
        <v>764224.73</v>
      </c>
      <c r="G15" s="366">
        <f t="shared" ref="G15:J15" si="2">+G16</f>
        <v>3653998.73</v>
      </c>
      <c r="H15" s="366">
        <f>+H16</f>
        <v>3138924</v>
      </c>
      <c r="I15" s="366">
        <f>+I16</f>
        <v>3138924</v>
      </c>
      <c r="J15" s="366">
        <f t="shared" si="2"/>
        <v>249150</v>
      </c>
    </row>
    <row r="16" spans="1:10" ht="12" customHeight="1">
      <c r="A16" s="360"/>
      <c r="B16" s="367"/>
      <c r="C16" s="903" t="s">
        <v>212</v>
      </c>
      <c r="D16" s="904"/>
      <c r="E16" s="366">
        <v>2889774</v>
      </c>
      <c r="F16" s="366">
        <v>764224.73</v>
      </c>
      <c r="G16" s="366">
        <f>+E16+F16</f>
        <v>3653998.73</v>
      </c>
      <c r="H16" s="366">
        <v>3138924</v>
      </c>
      <c r="I16" s="366">
        <v>3138924</v>
      </c>
      <c r="J16" s="366">
        <f>+I16-E16</f>
        <v>249150</v>
      </c>
    </row>
    <row r="17" spans="1:10" ht="12" customHeight="1">
      <c r="A17" s="360"/>
      <c r="B17" s="367"/>
      <c r="C17" s="903" t="s">
        <v>213</v>
      </c>
      <c r="D17" s="904"/>
      <c r="E17" s="366"/>
      <c r="F17" s="366"/>
      <c r="G17" s="366"/>
      <c r="H17" s="366"/>
      <c r="I17" s="366"/>
      <c r="J17" s="366"/>
    </row>
    <row r="18" spans="1:10" ht="12" customHeight="1">
      <c r="A18" s="360"/>
      <c r="B18" s="905" t="s">
        <v>214</v>
      </c>
      <c r="C18" s="903"/>
      <c r="D18" s="904"/>
      <c r="E18" s="366">
        <f>+E19</f>
        <v>523650</v>
      </c>
      <c r="F18" s="366">
        <f>+F19</f>
        <v>16055730.130000001</v>
      </c>
      <c r="G18" s="366">
        <f>+E18+F18</f>
        <v>16579380.130000001</v>
      </c>
      <c r="H18" s="366">
        <f>+H19</f>
        <v>11949553.43</v>
      </c>
      <c r="I18" s="366">
        <f>+I19</f>
        <v>11949553.43</v>
      </c>
      <c r="J18" s="366">
        <f>+I18-E18</f>
        <v>11425903.43</v>
      </c>
    </row>
    <row r="19" spans="1:10" ht="12" customHeight="1">
      <c r="A19" s="360"/>
      <c r="B19" s="367"/>
      <c r="C19" s="903" t="s">
        <v>212</v>
      </c>
      <c r="D19" s="904"/>
      <c r="E19" s="366">
        <v>523650</v>
      </c>
      <c r="F19" s="366">
        <v>16055730.130000001</v>
      </c>
      <c r="G19" s="366">
        <f>+E19+F19</f>
        <v>16579380.130000001</v>
      </c>
      <c r="H19" s="366">
        <v>11949553.43</v>
      </c>
      <c r="I19" s="366">
        <v>11949553.43</v>
      </c>
      <c r="J19" s="366">
        <f>+I19-E19</f>
        <v>11425903.43</v>
      </c>
    </row>
    <row r="20" spans="1:10" ht="12" customHeight="1">
      <c r="A20" s="360"/>
      <c r="B20" s="367"/>
      <c r="C20" s="903" t="s">
        <v>213</v>
      </c>
      <c r="D20" s="904"/>
      <c r="E20" s="366"/>
      <c r="F20" s="366"/>
      <c r="G20" s="366"/>
      <c r="H20" s="366"/>
      <c r="I20" s="366"/>
      <c r="J20" s="366"/>
    </row>
    <row r="21" spans="1:10" ht="12" customHeight="1">
      <c r="A21" s="360"/>
      <c r="B21" s="367"/>
      <c r="C21" s="903" t="s">
        <v>493</v>
      </c>
      <c r="D21" s="904"/>
      <c r="E21" s="366"/>
      <c r="F21" s="366"/>
      <c r="G21" s="366"/>
      <c r="H21" s="366"/>
      <c r="I21" s="366"/>
      <c r="J21" s="366"/>
    </row>
    <row r="22" spans="1:10" ht="12" customHeight="1">
      <c r="A22" s="360"/>
      <c r="B22" s="367"/>
      <c r="C22" s="903" t="s">
        <v>494</v>
      </c>
      <c r="D22" s="904"/>
      <c r="E22" s="366"/>
      <c r="F22" s="366"/>
      <c r="G22" s="366"/>
      <c r="H22" s="366"/>
      <c r="I22" s="366"/>
      <c r="J22" s="366"/>
    </row>
    <row r="23" spans="1:10" ht="12" customHeight="1">
      <c r="A23" s="360"/>
      <c r="B23" s="905" t="s">
        <v>215</v>
      </c>
      <c r="C23" s="903"/>
      <c r="D23" s="904"/>
      <c r="E23" s="366">
        <v>0</v>
      </c>
      <c r="F23" s="366">
        <v>100000</v>
      </c>
      <c r="G23" s="366">
        <f>+E23+F23</f>
        <v>100000</v>
      </c>
      <c r="H23" s="366">
        <v>100000</v>
      </c>
      <c r="I23" s="366">
        <v>100000</v>
      </c>
      <c r="J23" s="366">
        <f>+I23-E23</f>
        <v>100000</v>
      </c>
    </row>
    <row r="24" spans="1:10" ht="12" customHeight="1">
      <c r="A24" s="360"/>
      <c r="B24" s="905" t="s">
        <v>99</v>
      </c>
      <c r="C24" s="903"/>
      <c r="D24" s="904"/>
      <c r="E24" s="366">
        <v>0</v>
      </c>
      <c r="F24" s="366">
        <v>66644414.020000003</v>
      </c>
      <c r="G24" s="366">
        <f>+E24+F24</f>
        <v>66644414.020000003</v>
      </c>
      <c r="H24" s="366">
        <v>59188094.020000003</v>
      </c>
      <c r="I24" s="366">
        <v>59188094.020000003</v>
      </c>
      <c r="J24" s="366">
        <f>+I24-E24</f>
        <v>59188094.020000003</v>
      </c>
    </row>
    <row r="25" spans="1:10" ht="12" customHeight="1">
      <c r="A25" s="368"/>
      <c r="B25" s="905" t="s">
        <v>216</v>
      </c>
      <c r="C25" s="903"/>
      <c r="D25" s="904"/>
      <c r="E25" s="366">
        <v>68339132.019999996</v>
      </c>
      <c r="F25" s="366"/>
      <c r="G25" s="366">
        <f>+E25+F25</f>
        <v>68339132.019999996</v>
      </c>
      <c r="H25" s="366">
        <v>66373085.649999999</v>
      </c>
      <c r="I25" s="366">
        <v>66373085.649999999</v>
      </c>
      <c r="J25" s="366">
        <f>+I25-E25</f>
        <v>-1966046.3699999973</v>
      </c>
    </row>
    <row r="26" spans="1:10" ht="12" customHeight="1">
      <c r="A26" s="360"/>
      <c r="B26" s="905" t="s">
        <v>217</v>
      </c>
      <c r="C26" s="903"/>
      <c r="D26" s="904"/>
      <c r="E26" s="366"/>
      <c r="F26" s="366"/>
      <c r="G26" s="366"/>
      <c r="H26" s="366"/>
      <c r="I26" s="366"/>
      <c r="J26" s="366"/>
    </row>
    <row r="27" spans="1:10" ht="12" customHeight="1">
      <c r="A27" s="360"/>
      <c r="B27" s="369"/>
      <c r="C27" s="370"/>
      <c r="D27" s="371"/>
      <c r="E27" s="372"/>
      <c r="F27" s="373"/>
      <c r="G27" s="373"/>
      <c r="H27" s="372"/>
      <c r="I27" s="372"/>
      <c r="J27" s="373"/>
    </row>
    <row r="28" spans="1:10" ht="12" customHeight="1">
      <c r="A28" s="352"/>
      <c r="B28" s="374"/>
      <c r="C28" s="375"/>
      <c r="D28" s="376" t="s">
        <v>218</v>
      </c>
      <c r="E28" s="366">
        <f>SUM(E11+E12+E13+E14+E15+E18+E23+E24+E25+E26)</f>
        <v>71752556.019999996</v>
      </c>
      <c r="F28" s="366">
        <f>SUM(F11+F12+F13+F14+F15+F18+F23+F24+F25+F26)</f>
        <v>83564368.879999995</v>
      </c>
      <c r="G28" s="366">
        <f>SUM(G11+G12+G13+G14+G15+G18+G23+G24+G25+G26)</f>
        <v>155316924.89999998</v>
      </c>
      <c r="H28" s="366">
        <f>SUM(H11+H12+H13+H14+H15+H18+H23+H24+H25+H26)</f>
        <v>140749657.09999999</v>
      </c>
      <c r="I28" s="366">
        <f>SUM(I11+I12+I13+I14+I15+I18+I23+I24+I25+I26)</f>
        <v>140749657.09999999</v>
      </c>
      <c r="J28" s="911">
        <f>IF(I28&gt;E28,I28-E28,0)</f>
        <v>68997101.079999998</v>
      </c>
    </row>
    <row r="29" spans="1:10" ht="12" customHeight="1">
      <c r="A29" s="360"/>
      <c r="B29" s="377"/>
      <c r="C29" s="377"/>
      <c r="D29" s="377"/>
      <c r="E29" s="378"/>
      <c r="F29" s="378"/>
      <c r="G29" s="378"/>
      <c r="H29" s="913" t="s">
        <v>298</v>
      </c>
      <c r="I29" s="914"/>
      <c r="J29" s="912"/>
    </row>
    <row r="30" spans="1:10" ht="12" customHeight="1">
      <c r="A30" s="352"/>
      <c r="B30" s="352"/>
      <c r="C30" s="352"/>
      <c r="D30" s="352"/>
      <c r="E30" s="356"/>
      <c r="F30" s="356"/>
      <c r="G30" s="356"/>
      <c r="H30" s="356"/>
      <c r="I30" s="356"/>
      <c r="J30" s="356"/>
    </row>
    <row r="31" spans="1:10" ht="12" customHeight="1">
      <c r="A31" s="352"/>
      <c r="B31" s="902" t="s">
        <v>219</v>
      </c>
      <c r="C31" s="902"/>
      <c r="D31" s="902"/>
      <c r="E31" s="901" t="s">
        <v>199</v>
      </c>
      <c r="F31" s="901"/>
      <c r="G31" s="901"/>
      <c r="H31" s="901"/>
      <c r="I31" s="901"/>
      <c r="J31" s="902" t="s">
        <v>200</v>
      </c>
    </row>
    <row r="32" spans="1:10" ht="25.5">
      <c r="A32" s="352"/>
      <c r="B32" s="902"/>
      <c r="C32" s="902"/>
      <c r="D32" s="902"/>
      <c r="E32" s="358" t="s">
        <v>201</v>
      </c>
      <c r="F32" s="359" t="s">
        <v>202</v>
      </c>
      <c r="G32" s="358" t="s">
        <v>203</v>
      </c>
      <c r="H32" s="358" t="s">
        <v>204</v>
      </c>
      <c r="I32" s="358" t="s">
        <v>205</v>
      </c>
      <c r="J32" s="902"/>
    </row>
    <row r="33" spans="1:14" ht="12" customHeight="1">
      <c r="A33" s="352"/>
      <c r="B33" s="902"/>
      <c r="C33" s="902"/>
      <c r="D33" s="902"/>
      <c r="E33" s="358" t="s">
        <v>206</v>
      </c>
      <c r="F33" s="358" t="s">
        <v>207</v>
      </c>
      <c r="G33" s="358" t="s">
        <v>208</v>
      </c>
      <c r="H33" s="358" t="s">
        <v>209</v>
      </c>
      <c r="I33" s="358" t="s">
        <v>210</v>
      </c>
      <c r="J33" s="358" t="s">
        <v>221</v>
      </c>
    </row>
    <row r="34" spans="1:14" ht="12" customHeight="1">
      <c r="A34" s="360"/>
      <c r="B34" s="572">
        <v>4</v>
      </c>
      <c r="C34" s="569"/>
      <c r="D34" s="570" t="s">
        <v>591</v>
      </c>
      <c r="E34" s="366">
        <v>3413424</v>
      </c>
      <c r="F34" s="366">
        <v>6533140.6100000003</v>
      </c>
      <c r="G34" s="366">
        <f>+E34+F34</f>
        <v>9946564.6099999994</v>
      </c>
      <c r="H34" s="366">
        <v>8345001.8099999996</v>
      </c>
      <c r="I34" s="366">
        <v>8345001.8099999996</v>
      </c>
      <c r="J34" s="366">
        <f>+I34-E34</f>
        <v>4931577.8099999996</v>
      </c>
    </row>
    <row r="35" spans="1:14" ht="12" customHeight="1">
      <c r="A35" s="360"/>
      <c r="B35" s="573" t="s">
        <v>610</v>
      </c>
      <c r="C35" s="574"/>
      <c r="D35" s="568" t="s">
        <v>1200</v>
      </c>
      <c r="E35" s="366">
        <v>2577774</v>
      </c>
      <c r="F35" s="366">
        <v>564872.65</v>
      </c>
      <c r="G35" s="366">
        <f>+E35+F35</f>
        <v>3142646.65</v>
      </c>
      <c r="H35" s="366">
        <v>2640221.92</v>
      </c>
      <c r="I35" s="366">
        <v>2640221.92</v>
      </c>
      <c r="J35" s="366">
        <f>+I35-E35</f>
        <v>62447.919999999925</v>
      </c>
    </row>
    <row r="36" spans="1:14" ht="12" customHeight="1">
      <c r="A36" s="360"/>
      <c r="B36" s="571" t="s">
        <v>611</v>
      </c>
      <c r="C36" s="405"/>
      <c r="D36" s="747" t="s">
        <v>1201</v>
      </c>
      <c r="E36" s="366">
        <v>2577774</v>
      </c>
      <c r="F36" s="366">
        <v>564872.65</v>
      </c>
      <c r="G36" s="366">
        <f t="shared" ref="G36:G57" si="3">+E36+F36</f>
        <v>3142646.65</v>
      </c>
      <c r="H36" s="366">
        <v>2640221.92</v>
      </c>
      <c r="I36" s="366">
        <v>2640221.92</v>
      </c>
      <c r="J36" s="366">
        <f t="shared" ref="J36:J56" si="4">+I36-E36</f>
        <v>62447.919999999925</v>
      </c>
    </row>
    <row r="37" spans="1:14" ht="12" customHeight="1">
      <c r="A37" s="360"/>
      <c r="B37" s="571" t="s">
        <v>612</v>
      </c>
      <c r="C37" s="405"/>
      <c r="D37" s="747" t="s">
        <v>1202</v>
      </c>
      <c r="E37" s="366">
        <v>51550</v>
      </c>
      <c r="F37" s="366">
        <v>5566267.96</v>
      </c>
      <c r="G37" s="366">
        <f t="shared" si="3"/>
        <v>5617817.96</v>
      </c>
      <c r="H37" s="366">
        <v>4633619.8899999997</v>
      </c>
      <c r="I37" s="366">
        <v>4633619.8899999997</v>
      </c>
      <c r="J37" s="366">
        <f t="shared" si="4"/>
        <v>4582069.8899999997</v>
      </c>
    </row>
    <row r="38" spans="1:14" ht="12" customHeight="1">
      <c r="A38" s="360"/>
      <c r="B38" s="571" t="s">
        <v>613</v>
      </c>
      <c r="C38" s="405"/>
      <c r="D38" s="747" t="s">
        <v>1203</v>
      </c>
      <c r="E38" s="366">
        <v>51550</v>
      </c>
      <c r="F38" s="366">
        <v>2012068.32</v>
      </c>
      <c r="G38" s="366">
        <f t="shared" si="3"/>
        <v>2063618.32</v>
      </c>
      <c r="H38" s="366">
        <v>2006048.07</v>
      </c>
      <c r="I38" s="366">
        <v>2006048.07</v>
      </c>
      <c r="J38" s="366">
        <f t="shared" si="4"/>
        <v>1954498.07</v>
      </c>
    </row>
    <row r="39" spans="1:14" ht="12" customHeight="1">
      <c r="A39" s="360"/>
      <c r="B39" s="571" t="s">
        <v>614</v>
      </c>
      <c r="C39" s="405"/>
      <c r="D39" s="747" t="s">
        <v>1204</v>
      </c>
      <c r="E39" s="366">
        <v>0</v>
      </c>
      <c r="F39" s="366">
        <v>3554199.64</v>
      </c>
      <c r="G39" s="366">
        <f t="shared" si="3"/>
        <v>3554199.64</v>
      </c>
      <c r="H39" s="366">
        <v>2627571.8199999998</v>
      </c>
      <c r="I39" s="366">
        <v>2627571.8199999998</v>
      </c>
      <c r="J39" s="366">
        <f t="shared" si="4"/>
        <v>2627571.8199999998</v>
      </c>
    </row>
    <row r="40" spans="1:14" ht="12" customHeight="1">
      <c r="A40" s="360"/>
      <c r="B40" s="571"/>
      <c r="C40" s="567"/>
      <c r="D40" s="747"/>
      <c r="E40" s="366"/>
      <c r="F40" s="366"/>
      <c r="G40" s="366">
        <f t="shared" si="3"/>
        <v>0</v>
      </c>
      <c r="H40" s="366"/>
      <c r="I40" s="366"/>
      <c r="J40" s="366">
        <f t="shared" si="4"/>
        <v>0</v>
      </c>
    </row>
    <row r="41" spans="1:14" ht="12" customHeight="1">
      <c r="A41" s="360"/>
      <c r="B41" s="571">
        <v>5</v>
      </c>
      <c r="C41" s="567"/>
      <c r="D41" s="747" t="s">
        <v>1205</v>
      </c>
      <c r="E41" s="366">
        <v>0</v>
      </c>
      <c r="F41" s="366">
        <v>74734746.590000004</v>
      </c>
      <c r="G41" s="366">
        <f t="shared" si="3"/>
        <v>74734746.590000004</v>
      </c>
      <c r="H41" s="366">
        <v>63921030.43</v>
      </c>
      <c r="I41" s="366">
        <v>63921030.43</v>
      </c>
      <c r="J41" s="366">
        <f t="shared" si="4"/>
        <v>63921030.43</v>
      </c>
    </row>
    <row r="42" spans="1:14" ht="12" customHeight="1">
      <c r="A42" s="360"/>
      <c r="B42" s="571" t="s">
        <v>615</v>
      </c>
      <c r="C42" s="405"/>
      <c r="D42" s="747" t="s">
        <v>1200</v>
      </c>
      <c r="E42" s="366">
        <v>0</v>
      </c>
      <c r="F42" s="366">
        <v>199352.08</v>
      </c>
      <c r="G42" s="366">
        <f t="shared" si="3"/>
        <v>199352.08</v>
      </c>
      <c r="H42" s="366">
        <v>187302.08</v>
      </c>
      <c r="I42" s="366">
        <v>187302.08</v>
      </c>
      <c r="J42" s="366">
        <f t="shared" si="4"/>
        <v>187302.08</v>
      </c>
    </row>
    <row r="43" spans="1:14" ht="12" customHeight="1">
      <c r="A43" s="360"/>
      <c r="B43" s="571" t="s">
        <v>616</v>
      </c>
      <c r="C43" s="567"/>
      <c r="D43" s="747" t="s">
        <v>1201</v>
      </c>
      <c r="E43" s="366">
        <v>0</v>
      </c>
      <c r="F43" s="366">
        <v>199352.08</v>
      </c>
      <c r="G43" s="366">
        <f t="shared" si="3"/>
        <v>199352.08</v>
      </c>
      <c r="H43" s="366">
        <v>187302.08</v>
      </c>
      <c r="I43" s="366">
        <v>187302.08</v>
      </c>
      <c r="J43" s="366">
        <f t="shared" si="4"/>
        <v>187302.08</v>
      </c>
    </row>
    <row r="44" spans="1:14" ht="12" customHeight="1">
      <c r="A44" s="360"/>
      <c r="B44" s="571" t="s">
        <v>617</v>
      </c>
      <c r="C44" s="567"/>
      <c r="D44" s="747" t="s">
        <v>1202</v>
      </c>
      <c r="E44" s="366">
        <v>0</v>
      </c>
      <c r="F44" s="366">
        <v>7890980.4900000002</v>
      </c>
      <c r="G44" s="366">
        <f t="shared" si="3"/>
        <v>7890980.4900000002</v>
      </c>
      <c r="H44" s="366">
        <v>4545634.33</v>
      </c>
      <c r="I44" s="366">
        <v>4545634.33</v>
      </c>
      <c r="J44" s="366">
        <f t="shared" si="4"/>
        <v>4545634.33</v>
      </c>
    </row>
    <row r="45" spans="1:14" ht="12" customHeight="1">
      <c r="A45" s="360"/>
      <c r="B45" s="571" t="s">
        <v>618</v>
      </c>
      <c r="C45" s="405"/>
      <c r="D45" s="747" t="s">
        <v>1204</v>
      </c>
      <c r="E45" s="366">
        <v>0</v>
      </c>
      <c r="F45" s="366">
        <v>7890980.4900000002</v>
      </c>
      <c r="G45" s="366">
        <f t="shared" si="3"/>
        <v>7890980.4900000002</v>
      </c>
      <c r="H45" s="366">
        <v>4545634.33</v>
      </c>
      <c r="I45" s="366">
        <v>4545634.33</v>
      </c>
      <c r="J45" s="366">
        <f t="shared" si="4"/>
        <v>4545634.33</v>
      </c>
    </row>
    <row r="46" spans="1:14" ht="12" customHeight="1">
      <c r="A46" s="360"/>
      <c r="B46" s="571" t="s">
        <v>619</v>
      </c>
      <c r="C46" s="405"/>
      <c r="D46" s="747" t="s">
        <v>1206</v>
      </c>
      <c r="E46" s="366">
        <v>0</v>
      </c>
      <c r="F46" s="366">
        <v>66644414.020000003</v>
      </c>
      <c r="G46" s="366">
        <f t="shared" si="3"/>
        <v>66644414.020000003</v>
      </c>
      <c r="H46" s="366">
        <v>59188094.020000003</v>
      </c>
      <c r="I46" s="366">
        <v>59188094.020000003</v>
      </c>
      <c r="J46" s="366">
        <f t="shared" si="4"/>
        <v>59188094.020000003</v>
      </c>
      <c r="N46" s="575"/>
    </row>
    <row r="47" spans="1:14" ht="12" customHeight="1">
      <c r="A47" s="360"/>
      <c r="B47" s="571" t="s">
        <v>620</v>
      </c>
      <c r="C47" s="567"/>
      <c r="D47" s="747" t="s">
        <v>1126</v>
      </c>
      <c r="E47" s="366">
        <v>0</v>
      </c>
      <c r="F47" s="366">
        <v>32968115.559999999</v>
      </c>
      <c r="G47" s="366">
        <f t="shared" si="3"/>
        <v>32968115.559999999</v>
      </c>
      <c r="H47" s="366">
        <v>32968115.559999999</v>
      </c>
      <c r="I47" s="366">
        <v>32968115.559999999</v>
      </c>
      <c r="J47" s="366">
        <f t="shared" si="4"/>
        <v>32968115.559999999</v>
      </c>
    </row>
    <row r="48" spans="1:14" ht="12" customHeight="1">
      <c r="A48" s="360"/>
      <c r="B48" s="573" t="s">
        <v>621</v>
      </c>
      <c r="C48" s="574"/>
      <c r="D48" s="747" t="s">
        <v>1207</v>
      </c>
      <c r="E48" s="366">
        <v>0</v>
      </c>
      <c r="F48" s="366">
        <v>33676298.460000001</v>
      </c>
      <c r="G48" s="366">
        <f t="shared" si="3"/>
        <v>33676298.460000001</v>
      </c>
      <c r="H48" s="366">
        <v>26219978.460000001</v>
      </c>
      <c r="I48" s="366">
        <v>26219978.460000001</v>
      </c>
      <c r="J48" s="366">
        <f t="shared" si="4"/>
        <v>26219978.460000001</v>
      </c>
    </row>
    <row r="49" spans="1:10" ht="12" customHeight="1">
      <c r="A49" s="360"/>
      <c r="B49" s="573"/>
      <c r="C49" s="574"/>
      <c r="D49" s="747"/>
      <c r="E49" s="366"/>
      <c r="F49" s="366"/>
      <c r="G49" s="366">
        <f t="shared" si="3"/>
        <v>0</v>
      </c>
      <c r="H49" s="366"/>
      <c r="I49" s="366"/>
      <c r="J49" s="366">
        <f t="shared" si="4"/>
        <v>0</v>
      </c>
    </row>
    <row r="50" spans="1:10" ht="12" customHeight="1">
      <c r="A50" s="360"/>
      <c r="B50" s="573">
        <v>6</v>
      </c>
      <c r="C50" s="574"/>
      <c r="D50" s="747" t="s">
        <v>1208</v>
      </c>
      <c r="E50" s="366">
        <v>68339132.019999996</v>
      </c>
      <c r="F50" s="366">
        <v>0</v>
      </c>
      <c r="G50" s="366">
        <f t="shared" si="3"/>
        <v>68339132.019999996</v>
      </c>
      <c r="H50" s="366">
        <v>66373085.649999999</v>
      </c>
      <c r="I50" s="366">
        <v>66373085.649999999</v>
      </c>
      <c r="J50" s="366">
        <f t="shared" si="4"/>
        <v>-1966046.3699999973</v>
      </c>
    </row>
    <row r="51" spans="1:10" ht="12" customHeight="1">
      <c r="A51" s="360"/>
      <c r="B51" s="573" t="s">
        <v>622</v>
      </c>
      <c r="C51" s="574"/>
      <c r="D51" s="747" t="s">
        <v>1209</v>
      </c>
      <c r="E51" s="366">
        <v>68339132.019999996</v>
      </c>
      <c r="F51" s="366">
        <v>0</v>
      </c>
      <c r="G51" s="366">
        <f t="shared" si="3"/>
        <v>68339132.019999996</v>
      </c>
      <c r="H51" s="366">
        <v>66373085.649999999</v>
      </c>
      <c r="I51" s="366">
        <v>66373085.649999999</v>
      </c>
      <c r="J51" s="366">
        <f t="shared" si="4"/>
        <v>-1966046.3699999973</v>
      </c>
    </row>
    <row r="52" spans="1:10" ht="12" customHeight="1">
      <c r="A52" s="360"/>
      <c r="B52" s="573" t="s">
        <v>623</v>
      </c>
      <c r="C52" s="574"/>
      <c r="D52" s="747" t="s">
        <v>1210</v>
      </c>
      <c r="E52" s="366">
        <v>68339132.019999996</v>
      </c>
      <c r="F52" s="366">
        <v>0</v>
      </c>
      <c r="G52" s="366">
        <f t="shared" si="3"/>
        <v>68339132.019999996</v>
      </c>
      <c r="H52" s="366">
        <v>66373085.649999999</v>
      </c>
      <c r="I52" s="366">
        <v>66373085.649999999</v>
      </c>
      <c r="J52" s="366">
        <f t="shared" si="4"/>
        <v>-1966046.3699999973</v>
      </c>
    </row>
    <row r="53" spans="1:10" ht="12" customHeight="1">
      <c r="A53" s="360"/>
      <c r="B53" s="573"/>
      <c r="C53" s="574"/>
      <c r="D53" s="747"/>
      <c r="E53" s="366"/>
      <c r="F53" s="366"/>
      <c r="G53" s="366">
        <f t="shared" si="3"/>
        <v>0</v>
      </c>
      <c r="H53" s="366"/>
      <c r="I53" s="366"/>
      <c r="J53" s="366">
        <f t="shared" si="4"/>
        <v>0</v>
      </c>
    </row>
    <row r="54" spans="1:10" ht="12" customHeight="1">
      <c r="A54" s="360"/>
      <c r="B54" s="573">
        <v>7</v>
      </c>
      <c r="C54" s="574"/>
      <c r="D54" s="747" t="s">
        <v>1211</v>
      </c>
      <c r="E54" s="366">
        <v>0</v>
      </c>
      <c r="F54" s="366">
        <v>2296481.6800000002</v>
      </c>
      <c r="G54" s="366">
        <f t="shared" si="3"/>
        <v>2296481.6800000002</v>
      </c>
      <c r="H54" s="366">
        <v>2110539.21</v>
      </c>
      <c r="I54" s="366">
        <v>2110539.21</v>
      </c>
      <c r="J54" s="366">
        <f t="shared" si="4"/>
        <v>2110539.21</v>
      </c>
    </row>
    <row r="55" spans="1:10" ht="12" customHeight="1">
      <c r="A55" s="360"/>
      <c r="B55" s="573" t="s">
        <v>624</v>
      </c>
      <c r="C55" s="574"/>
      <c r="D55" s="747" t="s">
        <v>1202</v>
      </c>
      <c r="E55" s="366">
        <v>0</v>
      </c>
      <c r="F55" s="366">
        <v>2296481.6800000002</v>
      </c>
      <c r="G55" s="366">
        <f t="shared" si="3"/>
        <v>2296481.6800000002</v>
      </c>
      <c r="H55" s="366">
        <v>2110539.21</v>
      </c>
      <c r="I55" s="366">
        <v>2110539.21</v>
      </c>
      <c r="J55" s="366">
        <f t="shared" si="4"/>
        <v>2110539.21</v>
      </c>
    </row>
    <row r="56" spans="1:10" ht="12" customHeight="1">
      <c r="A56" s="360"/>
      <c r="B56" s="573" t="s">
        <v>625</v>
      </c>
      <c r="C56" s="574"/>
      <c r="D56" s="747" t="s">
        <v>1203</v>
      </c>
      <c r="E56" s="366">
        <v>0</v>
      </c>
      <c r="F56" s="366">
        <v>1148433</v>
      </c>
      <c r="G56" s="366">
        <f t="shared" si="3"/>
        <v>1148433</v>
      </c>
      <c r="H56" s="366">
        <v>1148433</v>
      </c>
      <c r="I56" s="366">
        <v>1148433</v>
      </c>
      <c r="J56" s="366">
        <f t="shared" si="4"/>
        <v>1148433</v>
      </c>
    </row>
    <row r="57" spans="1:10" ht="12" customHeight="1">
      <c r="A57" s="360"/>
      <c r="B57" s="573" t="s">
        <v>993</v>
      </c>
      <c r="C57" s="574"/>
      <c r="D57" s="747" t="s">
        <v>1204</v>
      </c>
      <c r="E57" s="657">
        <v>0</v>
      </c>
      <c r="F57" s="657">
        <v>1148048.68</v>
      </c>
      <c r="G57" s="657">
        <f t="shared" si="3"/>
        <v>1148048.68</v>
      </c>
      <c r="H57" s="657">
        <v>962106.21</v>
      </c>
      <c r="I57" s="657">
        <v>962106.21</v>
      </c>
      <c r="J57" s="366"/>
    </row>
    <row r="58" spans="1:10" ht="12" customHeight="1">
      <c r="A58" s="352"/>
      <c r="B58" s="524"/>
      <c r="C58" s="525"/>
      <c r="D58" s="526" t="s">
        <v>218</v>
      </c>
      <c r="E58" s="657">
        <f>+E34+E41+E50+E54</f>
        <v>71752556.019999996</v>
      </c>
      <c r="F58" s="366">
        <f>+F34+F41+F50+F54</f>
        <v>83564368.88000001</v>
      </c>
      <c r="G58" s="366">
        <f>+G34+G41+G50+G54</f>
        <v>155316924.90000001</v>
      </c>
      <c r="H58" s="366">
        <f>+H34+H41+H50+H54</f>
        <v>140749657.09999999</v>
      </c>
      <c r="I58" s="366">
        <f>+I34+I41+I50+I54</f>
        <v>140749657.09999999</v>
      </c>
      <c r="J58" s="907">
        <f>IF(I58&gt;E58,I58-E58,0)</f>
        <v>68997101.079999998</v>
      </c>
    </row>
    <row r="59" spans="1:10">
      <c r="A59" s="360"/>
      <c r="B59" s="16" t="s">
        <v>76</v>
      </c>
      <c r="C59" s="527"/>
      <c r="D59" s="527"/>
      <c r="E59" s="527"/>
      <c r="F59" s="528"/>
      <c r="G59" s="528"/>
      <c r="H59" s="909" t="s">
        <v>298</v>
      </c>
      <c r="I59" s="910"/>
      <c r="J59" s="908"/>
    </row>
    <row r="60" spans="1:10">
      <c r="A60" s="360"/>
      <c r="B60" s="906"/>
      <c r="C60" s="906"/>
      <c r="D60" s="906"/>
      <c r="E60" s="906"/>
      <c r="F60" s="906"/>
      <c r="G60" s="906"/>
      <c r="H60" s="906"/>
      <c r="I60" s="906"/>
      <c r="J60" s="906"/>
    </row>
    <row r="61" spans="1:10">
      <c r="B61" s="16" t="s">
        <v>220</v>
      </c>
      <c r="C61" s="16"/>
      <c r="D61" s="16"/>
      <c r="E61" s="16"/>
      <c r="F61" s="16"/>
      <c r="G61" s="16"/>
      <c r="H61" s="16"/>
      <c r="I61" s="16"/>
      <c r="J61" s="16"/>
    </row>
    <row r="62" spans="1:10"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B63" s="23"/>
      <c r="C63" s="23"/>
      <c r="D63" s="23"/>
      <c r="E63" s="23"/>
      <c r="F63" s="23"/>
      <c r="G63" s="23"/>
      <c r="H63" s="23"/>
      <c r="I63" s="23"/>
      <c r="J63" s="23"/>
    </row>
    <row r="65" spans="4:14">
      <c r="D65" s="278"/>
    </row>
    <row r="66" spans="4:14">
      <c r="D66" s="281" t="s">
        <v>550</v>
      </c>
      <c r="E66" s="281"/>
      <c r="F66" s="216"/>
      <c r="G66" s="216"/>
      <c r="H66" s="809" t="s">
        <v>551</v>
      </c>
      <c r="I66" s="809"/>
      <c r="J66" s="809"/>
      <c r="K66" s="809"/>
    </row>
    <row r="67" spans="4:14" ht="12" customHeight="1">
      <c r="D67" s="281" t="s">
        <v>552</v>
      </c>
      <c r="E67" s="281"/>
      <c r="F67" s="220"/>
      <c r="G67" s="220"/>
      <c r="H67" s="810" t="s">
        <v>553</v>
      </c>
      <c r="I67" s="810"/>
      <c r="J67" s="810"/>
      <c r="K67" s="810"/>
    </row>
    <row r="71" spans="4:14">
      <c r="N71" s="272" t="s">
        <v>1075</v>
      </c>
    </row>
  </sheetData>
  <mergeCells count="32">
    <mergeCell ref="C21:D21"/>
    <mergeCell ref="C22:D22"/>
    <mergeCell ref="H66:K66"/>
    <mergeCell ref="H67:K67"/>
    <mergeCell ref="B60:J60"/>
    <mergeCell ref="J58:J59"/>
    <mergeCell ref="H59:I59"/>
    <mergeCell ref="J28:J29"/>
    <mergeCell ref="H29:I29"/>
    <mergeCell ref="B31:D33"/>
    <mergeCell ref="E31:I31"/>
    <mergeCell ref="J31:J32"/>
    <mergeCell ref="B24:D24"/>
    <mergeCell ref="B23:D23"/>
    <mergeCell ref="B25:D25"/>
    <mergeCell ref="B26:D26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1:J1"/>
    <mergeCell ref="B3:J3"/>
    <mergeCell ref="B7:D9"/>
    <mergeCell ref="E7:I7"/>
    <mergeCell ref="J7:J8"/>
    <mergeCell ref="D2:J2"/>
  </mergeCells>
  <pageMargins left="0.7" right="0.7" top="0.37" bottom="0.75" header="0.3" footer="0.3"/>
  <pageSetup scale="61" orientation="landscape" r:id="rId1"/>
  <ignoredErrors>
    <ignoredError sqref="E9:F9 H9:I9 E33:F33 H33:I33" numberStoredAsText="1"/>
    <ignoredError sqref="G15 J15" formula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64"/>
  <sheetViews>
    <sheetView showGridLines="0" zoomScale="85" zoomScaleNormal="85" workbookViewId="0">
      <selection activeCell="B5" sqref="B5"/>
    </sheetView>
  </sheetViews>
  <sheetFormatPr baseColWidth="10" defaultRowHeight="12.75"/>
  <cols>
    <col min="1" max="1" width="2.28515625" style="23" customWidth="1"/>
    <col min="2" max="2" width="3.28515625" style="272" customWidth="1"/>
    <col min="3" max="3" width="32.42578125" style="272" customWidth="1"/>
    <col min="4" max="4" width="14.85546875" style="272" customWidth="1"/>
    <col min="5" max="5" width="15.5703125" style="272" customWidth="1"/>
    <col min="6" max="6" width="15" style="272" customWidth="1"/>
    <col min="7" max="7" width="15.7109375" style="272" customWidth="1"/>
    <col min="8" max="9" width="13.5703125" style="272" customWidth="1"/>
    <col min="10" max="10" width="14" style="272" customWidth="1"/>
    <col min="11" max="11" width="14.7109375" style="272" customWidth="1"/>
    <col min="12" max="12" width="2.7109375" style="23" customWidth="1"/>
    <col min="13" max="16384" width="11.42578125" style="272"/>
  </cols>
  <sheetData>
    <row r="1" spans="1:12" ht="7.5" customHeight="1">
      <c r="B1" s="823"/>
      <c r="C1" s="823"/>
      <c r="D1" s="823"/>
      <c r="E1" s="823"/>
      <c r="F1" s="823"/>
      <c r="G1" s="823"/>
      <c r="H1" s="823"/>
      <c r="I1" s="823"/>
      <c r="J1" s="823"/>
      <c r="K1" s="823"/>
    </row>
    <row r="2" spans="1:12" ht="19.5" customHeight="1">
      <c r="B2" s="823" t="s">
        <v>444</v>
      </c>
      <c r="C2" s="823"/>
      <c r="D2" s="823"/>
      <c r="E2" s="823"/>
      <c r="F2" s="823"/>
      <c r="G2" s="823"/>
      <c r="H2" s="823"/>
      <c r="I2" s="823"/>
      <c r="J2" s="823"/>
      <c r="K2" s="823"/>
    </row>
    <row r="3" spans="1:12" ht="19.5" customHeight="1">
      <c r="B3" s="823" t="s">
        <v>445</v>
      </c>
      <c r="C3" s="823"/>
      <c r="D3" s="823"/>
      <c r="E3" s="823"/>
      <c r="F3" s="823"/>
      <c r="G3" s="823"/>
      <c r="H3" s="823"/>
      <c r="I3" s="823"/>
      <c r="J3" s="823"/>
      <c r="K3" s="823"/>
    </row>
    <row r="4" spans="1:12" ht="19.5" customHeight="1">
      <c r="B4" s="823" t="s">
        <v>1198</v>
      </c>
      <c r="C4" s="823"/>
      <c r="D4" s="823"/>
      <c r="E4" s="823"/>
      <c r="F4" s="823"/>
      <c r="G4" s="823"/>
      <c r="H4" s="823"/>
      <c r="I4" s="823"/>
      <c r="J4" s="823"/>
      <c r="K4" s="823"/>
    </row>
    <row r="5" spans="1:12" s="23" customFormat="1"/>
    <row r="6" spans="1:12" s="23" customFormat="1">
      <c r="C6" s="28" t="s">
        <v>3</v>
      </c>
      <c r="D6" s="286" t="s">
        <v>549</v>
      </c>
      <c r="E6" s="286"/>
      <c r="F6" s="286"/>
      <c r="G6" s="286"/>
      <c r="H6" s="70"/>
      <c r="I6" s="70"/>
      <c r="J6" s="70"/>
    </row>
    <row r="7" spans="1:12" s="23" customFormat="1"/>
    <row r="8" spans="1:12">
      <c r="B8" s="915" t="s">
        <v>74</v>
      </c>
      <c r="C8" s="915"/>
      <c r="D8" s="916" t="s">
        <v>222</v>
      </c>
      <c r="E8" s="916"/>
      <c r="F8" s="916"/>
      <c r="G8" s="916"/>
      <c r="H8" s="916"/>
      <c r="I8" s="916"/>
      <c r="J8" s="916"/>
      <c r="K8" s="916" t="s">
        <v>223</v>
      </c>
    </row>
    <row r="9" spans="1:12" ht="25.5">
      <c r="B9" s="915"/>
      <c r="C9" s="915"/>
      <c r="D9" s="380" t="s">
        <v>224</v>
      </c>
      <c r="E9" s="380" t="s">
        <v>225</v>
      </c>
      <c r="F9" s="380" t="s">
        <v>203</v>
      </c>
      <c r="G9" s="380" t="s">
        <v>397</v>
      </c>
      <c r="H9" s="380" t="s">
        <v>204</v>
      </c>
      <c r="I9" s="380" t="s">
        <v>398</v>
      </c>
      <c r="J9" s="380" t="s">
        <v>226</v>
      </c>
      <c r="K9" s="916"/>
    </row>
    <row r="10" spans="1:12">
      <c r="B10" s="915"/>
      <c r="C10" s="915"/>
      <c r="D10" s="380">
        <v>1</v>
      </c>
      <c r="E10" s="380">
        <v>2</v>
      </c>
      <c r="F10" s="380" t="s">
        <v>227</v>
      </c>
      <c r="G10" s="380">
        <v>4</v>
      </c>
      <c r="H10" s="380">
        <v>5</v>
      </c>
      <c r="I10" s="380">
        <v>6</v>
      </c>
      <c r="J10" s="380">
        <v>7</v>
      </c>
      <c r="K10" s="380" t="s">
        <v>459</v>
      </c>
    </row>
    <row r="11" spans="1:12">
      <c r="B11" s="381"/>
      <c r="C11" s="550"/>
      <c r="D11" s="412"/>
      <c r="E11" s="551"/>
      <c r="F11" s="383"/>
      <c r="G11" s="381"/>
      <c r="H11" s="412"/>
      <c r="I11" s="551"/>
      <c r="J11" s="383"/>
      <c r="K11" s="383"/>
    </row>
    <row r="12" spans="1:12">
      <c r="B12" s="384"/>
      <c r="C12" s="576" t="s">
        <v>994</v>
      </c>
      <c r="D12" s="385">
        <v>71752556.019999996</v>
      </c>
      <c r="E12" s="385">
        <v>83564368.879999995</v>
      </c>
      <c r="F12" s="385">
        <f>+D12+E12</f>
        <v>155316924.89999998</v>
      </c>
      <c r="G12" s="385">
        <v>91344853.260000005</v>
      </c>
      <c r="H12" s="385">
        <v>88227780.180000007</v>
      </c>
      <c r="I12" s="385">
        <v>88227780.180000007</v>
      </c>
      <c r="J12" s="385">
        <v>88227780.180000007</v>
      </c>
      <c r="K12" s="385">
        <f t="shared" ref="K12" si="0">+F12-H12</f>
        <v>67089144.719999969</v>
      </c>
    </row>
    <row r="13" spans="1:12">
      <c r="B13" s="386"/>
      <c r="C13" s="387"/>
      <c r="D13" s="388"/>
      <c r="E13" s="388"/>
      <c r="F13" s="388"/>
      <c r="G13" s="388"/>
      <c r="H13" s="388"/>
      <c r="I13" s="388"/>
      <c r="J13" s="388"/>
      <c r="K13" s="388"/>
    </row>
    <row r="14" spans="1:12" s="379" customFormat="1">
      <c r="A14" s="303"/>
      <c r="B14" s="389"/>
      <c r="C14" s="390" t="s">
        <v>228</v>
      </c>
      <c r="D14" s="391">
        <f t="shared" ref="D14:K14" si="1">SUM(D12:D12)</f>
        <v>71752556.019999996</v>
      </c>
      <c r="E14" s="391">
        <f t="shared" si="1"/>
        <v>83564368.879999995</v>
      </c>
      <c r="F14" s="391">
        <f t="shared" si="1"/>
        <v>155316924.89999998</v>
      </c>
      <c r="G14" s="391">
        <f t="shared" si="1"/>
        <v>91344853.260000005</v>
      </c>
      <c r="H14" s="391">
        <f t="shared" si="1"/>
        <v>88227780.180000007</v>
      </c>
      <c r="I14" s="391">
        <f t="shared" si="1"/>
        <v>88227780.180000007</v>
      </c>
      <c r="J14" s="391">
        <f t="shared" si="1"/>
        <v>88227780.180000007</v>
      </c>
      <c r="K14" s="391">
        <f t="shared" si="1"/>
        <v>67089144.719999969</v>
      </c>
      <c r="L14" s="303"/>
    </row>
    <row r="15" spans="1:12"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2">
      <c r="B16" s="16" t="s">
        <v>76</v>
      </c>
      <c r="F16" s="23"/>
      <c r="G16" s="23"/>
      <c r="H16" s="23"/>
      <c r="I16" s="23"/>
      <c r="J16" s="23"/>
      <c r="K16" s="23"/>
    </row>
    <row r="17" spans="2:12">
      <c r="B17" s="16"/>
      <c r="F17" s="23"/>
      <c r="G17" s="23"/>
      <c r="H17" s="23"/>
      <c r="I17" s="23"/>
      <c r="J17" s="23"/>
      <c r="K17" s="23"/>
    </row>
    <row r="18" spans="2:12">
      <c r="B18" s="16"/>
      <c r="F18" s="23"/>
      <c r="G18" s="23"/>
      <c r="H18" s="23"/>
      <c r="I18" s="23"/>
      <c r="J18" s="23"/>
      <c r="K18" s="23"/>
    </row>
    <row r="19" spans="2:12">
      <c r="B19" s="16"/>
      <c r="F19" s="23"/>
      <c r="G19" s="23"/>
      <c r="H19" s="23"/>
      <c r="I19" s="23"/>
      <c r="J19" s="23"/>
      <c r="K19" s="23"/>
    </row>
    <row r="20" spans="2:12">
      <c r="B20" s="16"/>
      <c r="F20" s="23"/>
      <c r="G20" s="23"/>
      <c r="H20" s="23"/>
      <c r="I20" s="23"/>
      <c r="J20" s="23"/>
      <c r="K20" s="23"/>
    </row>
    <row r="21" spans="2:12">
      <c r="B21" s="16"/>
      <c r="F21" s="23"/>
      <c r="G21" s="23"/>
      <c r="H21" s="23"/>
      <c r="I21" s="23"/>
      <c r="J21" s="23"/>
      <c r="K21" s="23"/>
    </row>
    <row r="22" spans="2:12">
      <c r="B22" s="16"/>
      <c r="F22" s="23"/>
      <c r="G22" s="23"/>
      <c r="H22" s="23"/>
      <c r="I22" s="23"/>
      <c r="J22" s="23"/>
      <c r="K22" s="23"/>
    </row>
    <row r="23" spans="2:12">
      <c r="B23" s="16"/>
      <c r="F23" s="23"/>
      <c r="G23" s="23"/>
      <c r="H23" s="23"/>
      <c r="I23" s="23"/>
      <c r="J23" s="23"/>
      <c r="K23" s="23"/>
    </row>
    <row r="24" spans="2:12">
      <c r="B24" s="16"/>
      <c r="F24" s="23"/>
      <c r="G24" s="23"/>
      <c r="H24" s="23"/>
      <c r="I24" s="23"/>
      <c r="J24" s="23"/>
      <c r="K24" s="23"/>
    </row>
    <row r="25" spans="2:12">
      <c r="B25" s="16"/>
      <c r="F25" s="23"/>
      <c r="G25" s="23"/>
      <c r="H25" s="23"/>
      <c r="I25" s="23"/>
      <c r="J25" s="23"/>
      <c r="K25" s="23"/>
    </row>
    <row r="26" spans="2:12">
      <c r="B26" s="16"/>
      <c r="F26" s="23"/>
      <c r="G26" s="23"/>
      <c r="H26" s="23"/>
      <c r="I26" s="23"/>
      <c r="J26" s="23"/>
      <c r="K26" s="23"/>
    </row>
    <row r="27" spans="2:12"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2:12"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2:12">
      <c r="B29" s="23"/>
      <c r="C29" s="70"/>
      <c r="D29" s="23"/>
      <c r="E29" s="23"/>
      <c r="F29" s="549"/>
      <c r="G29" s="549"/>
      <c r="H29" s="70"/>
      <c r="I29" s="70"/>
      <c r="J29" s="70"/>
      <c r="K29" s="549"/>
      <c r="L29" s="549"/>
    </row>
    <row r="30" spans="2:12">
      <c r="C30" s="281" t="s">
        <v>550</v>
      </c>
      <c r="F30" s="349"/>
      <c r="G30" s="349"/>
      <c r="H30" s="349" t="s">
        <v>626</v>
      </c>
      <c r="I30" s="349"/>
      <c r="J30" s="349"/>
      <c r="K30" s="349"/>
    </row>
    <row r="31" spans="2:12">
      <c r="C31" s="281" t="s">
        <v>552</v>
      </c>
      <c r="F31" s="350"/>
      <c r="G31" s="350"/>
      <c r="H31" s="350" t="s">
        <v>627</v>
      </c>
      <c r="I31" s="350"/>
      <c r="J31" s="350"/>
      <c r="K31" s="350"/>
    </row>
    <row r="44" spans="13:16">
      <c r="M44" s="711"/>
      <c r="P44" s="711"/>
    </row>
    <row r="64" spans="13:13">
      <c r="M64" s="711" t="s">
        <v>1076</v>
      </c>
    </row>
  </sheetData>
  <mergeCells count="7">
    <mergeCell ref="B1:K1"/>
    <mergeCell ref="B2:K2"/>
    <mergeCell ref="B3:K3"/>
    <mergeCell ref="B4:K4"/>
    <mergeCell ref="B8:C10"/>
    <mergeCell ref="D8:J8"/>
    <mergeCell ref="K8:K9"/>
  </mergeCells>
  <pageMargins left="0.7" right="0.7" top="0.41" bottom="0.75" header="0.3" footer="0.3"/>
  <pageSetup scale="6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7"/>
  <sheetViews>
    <sheetView showGridLines="0" zoomScale="85" zoomScaleNormal="85" workbookViewId="0">
      <selection activeCell="B4" sqref="B4"/>
    </sheetView>
  </sheetViews>
  <sheetFormatPr baseColWidth="10" defaultRowHeight="12.75"/>
  <cols>
    <col min="1" max="1" width="2.42578125" style="23" customWidth="1"/>
    <col min="2" max="2" width="4.5703125" style="272" customWidth="1"/>
    <col min="3" max="3" width="55" style="272" customWidth="1"/>
    <col min="4" max="4" width="14" style="272" customWidth="1"/>
    <col min="5" max="5" width="16.28515625" style="272" customWidth="1"/>
    <col min="6" max="6" width="14.7109375" style="272" customWidth="1"/>
    <col min="7" max="7" width="15.140625" style="272" customWidth="1"/>
    <col min="8" max="8" width="13.42578125" style="272" customWidth="1"/>
    <col min="9" max="9" width="14" style="272" customWidth="1"/>
    <col min="10" max="10" width="14.85546875" style="272" customWidth="1"/>
    <col min="11" max="11" width="15.5703125" style="272" customWidth="1"/>
    <col min="12" max="12" width="3.7109375" style="23" customWidth="1"/>
    <col min="13" max="16384" width="11.42578125" style="272"/>
  </cols>
  <sheetData>
    <row r="1" spans="2:14" ht="14.25" customHeight="1">
      <c r="B1" s="823" t="s">
        <v>444</v>
      </c>
      <c r="C1" s="823"/>
      <c r="D1" s="823"/>
      <c r="E1" s="823"/>
      <c r="F1" s="823"/>
      <c r="G1" s="823"/>
      <c r="H1" s="823"/>
      <c r="I1" s="823"/>
      <c r="J1" s="823"/>
      <c r="K1" s="823"/>
    </row>
    <row r="2" spans="2:14" ht="14.25" customHeight="1">
      <c r="B2" s="823" t="s">
        <v>447</v>
      </c>
      <c r="C2" s="823"/>
      <c r="D2" s="823"/>
      <c r="E2" s="823"/>
      <c r="F2" s="823"/>
      <c r="G2" s="823"/>
      <c r="H2" s="823"/>
      <c r="I2" s="823"/>
      <c r="J2" s="823"/>
      <c r="K2" s="823"/>
    </row>
    <row r="3" spans="2:14" ht="14.25" customHeight="1">
      <c r="B3" s="823" t="s">
        <v>1199</v>
      </c>
      <c r="C3" s="823"/>
      <c r="D3" s="823"/>
      <c r="E3" s="823"/>
      <c r="F3" s="823"/>
      <c r="G3" s="823"/>
      <c r="H3" s="823"/>
      <c r="I3" s="823"/>
      <c r="J3" s="823"/>
      <c r="K3" s="823"/>
    </row>
    <row r="4" spans="2:14" s="23" customFormat="1" ht="6.75" customHeight="1"/>
    <row r="5" spans="2:14" s="23" customFormat="1" ht="18" customHeight="1">
      <c r="C5" s="28" t="s">
        <v>3</v>
      </c>
      <c r="D5" s="286" t="s">
        <v>549</v>
      </c>
      <c r="E5" s="286"/>
      <c r="F5" s="286"/>
      <c r="G5" s="286"/>
      <c r="H5" s="70"/>
      <c r="I5" s="70"/>
      <c r="J5" s="70"/>
    </row>
    <row r="6" spans="2:14" s="23" customFormat="1" ht="6.75" customHeight="1"/>
    <row r="7" spans="2:14">
      <c r="B7" s="915" t="s">
        <v>74</v>
      </c>
      <c r="C7" s="915"/>
      <c r="D7" s="916" t="s">
        <v>222</v>
      </c>
      <c r="E7" s="916"/>
      <c r="F7" s="916"/>
      <c r="G7" s="916"/>
      <c r="H7" s="916"/>
      <c r="I7" s="916"/>
      <c r="J7" s="916"/>
      <c r="K7" s="916" t="s">
        <v>223</v>
      </c>
    </row>
    <row r="8" spans="2:14" ht="25.5">
      <c r="B8" s="915"/>
      <c r="C8" s="915"/>
      <c r="D8" s="380" t="s">
        <v>224</v>
      </c>
      <c r="E8" s="380" t="s">
        <v>225</v>
      </c>
      <c r="F8" s="380" t="s">
        <v>203</v>
      </c>
      <c r="G8" s="380" t="s">
        <v>397</v>
      </c>
      <c r="H8" s="380" t="s">
        <v>204</v>
      </c>
      <c r="I8" s="380" t="s">
        <v>398</v>
      </c>
      <c r="J8" s="380" t="s">
        <v>226</v>
      </c>
      <c r="K8" s="916"/>
    </row>
    <row r="9" spans="2:14" ht="11.25" customHeight="1">
      <c r="B9" s="915"/>
      <c r="C9" s="915"/>
      <c r="D9" s="380">
        <v>1</v>
      </c>
      <c r="E9" s="380">
        <v>2</v>
      </c>
      <c r="F9" s="380" t="s">
        <v>227</v>
      </c>
      <c r="G9" s="380">
        <v>4</v>
      </c>
      <c r="H9" s="380">
        <v>5</v>
      </c>
      <c r="I9" s="380">
        <v>6</v>
      </c>
      <c r="J9" s="380">
        <v>7</v>
      </c>
      <c r="K9" s="380" t="s">
        <v>459</v>
      </c>
    </row>
    <row r="10" spans="2:14">
      <c r="B10" s="917" t="s">
        <v>173</v>
      </c>
      <c r="C10" s="918"/>
      <c r="D10" s="661">
        <f>SUM(D11:D17)</f>
        <v>50400057.560000002</v>
      </c>
      <c r="E10" s="662">
        <f t="shared" ref="E10:K10" si="0">SUM(E11:E17)</f>
        <v>26992072.419999998</v>
      </c>
      <c r="F10" s="661">
        <f>SUM(F11:F17)</f>
        <v>77392129.980000004</v>
      </c>
      <c r="G10" s="661">
        <f t="shared" si="0"/>
        <v>52259987.260000005</v>
      </c>
      <c r="H10" s="662">
        <f t="shared" si="0"/>
        <v>51582887.260000005</v>
      </c>
      <c r="I10" s="661">
        <f t="shared" si="0"/>
        <v>51582887.260000005</v>
      </c>
      <c r="J10" s="663">
        <f t="shared" si="0"/>
        <v>51582887.260000005</v>
      </c>
      <c r="K10" s="661">
        <f t="shared" si="0"/>
        <v>25809242.719999999</v>
      </c>
    </row>
    <row r="11" spans="2:14" ht="15">
      <c r="B11" s="404"/>
      <c r="C11" s="578" t="s">
        <v>628</v>
      </c>
      <c r="D11" s="664">
        <v>25992731.34</v>
      </c>
      <c r="E11" s="664">
        <v>10707786.779999999</v>
      </c>
      <c r="F11" s="664">
        <f>+D11+E11</f>
        <v>36700518.119999997</v>
      </c>
      <c r="G11" s="664">
        <v>26037790.25</v>
      </c>
      <c r="H11" s="664">
        <v>26037790.25</v>
      </c>
      <c r="I11" s="664">
        <v>26037790.25</v>
      </c>
      <c r="J11" s="664">
        <v>26037790.25</v>
      </c>
      <c r="K11" s="665">
        <f t="shared" ref="K11:K43" si="1">+F11-H11</f>
        <v>10662727.869999997</v>
      </c>
      <c r="N11" s="660"/>
    </row>
    <row r="12" spans="2:14" ht="15">
      <c r="B12" s="404"/>
      <c r="C12" s="578" t="s">
        <v>629</v>
      </c>
      <c r="D12" s="664">
        <v>8954186.6400000006</v>
      </c>
      <c r="E12" s="664">
        <v>8431243.1799999997</v>
      </c>
      <c r="F12" s="664">
        <f t="shared" ref="F12:F17" si="2">+D12+E12</f>
        <v>17385429.82</v>
      </c>
      <c r="G12" s="664">
        <v>13238315.970000001</v>
      </c>
      <c r="H12" s="664">
        <v>13238315.970000001</v>
      </c>
      <c r="I12" s="664">
        <v>13238315.970000001</v>
      </c>
      <c r="J12" s="664">
        <v>13238315.970000001</v>
      </c>
      <c r="K12" s="665">
        <f t="shared" si="1"/>
        <v>4147113.8499999996</v>
      </c>
      <c r="N12" s="660"/>
    </row>
    <row r="13" spans="2:14" ht="15">
      <c r="B13" s="404"/>
      <c r="C13" s="578" t="s">
        <v>630</v>
      </c>
      <c r="D13" s="664">
        <v>3938019.42</v>
      </c>
      <c r="E13" s="664">
        <v>2955445.14</v>
      </c>
      <c r="F13" s="664">
        <f t="shared" si="2"/>
        <v>6893464.5600000005</v>
      </c>
      <c r="G13" s="664">
        <v>216753.13</v>
      </c>
      <c r="H13" s="664">
        <v>216753.13</v>
      </c>
      <c r="I13" s="664">
        <v>216753.13</v>
      </c>
      <c r="J13" s="664">
        <v>216753.13</v>
      </c>
      <c r="K13" s="665">
        <f t="shared" si="1"/>
        <v>6676711.4300000006</v>
      </c>
      <c r="N13" s="660"/>
    </row>
    <row r="14" spans="2:14" ht="15">
      <c r="B14" s="404"/>
      <c r="C14" s="578" t="s">
        <v>631</v>
      </c>
      <c r="D14" s="664">
        <v>5891532.2199999997</v>
      </c>
      <c r="E14" s="664">
        <v>2866990.76</v>
      </c>
      <c r="F14" s="664">
        <f t="shared" si="2"/>
        <v>8758522.9800000004</v>
      </c>
      <c r="G14" s="664">
        <v>6205037.7000000002</v>
      </c>
      <c r="H14" s="664">
        <v>5527937.7000000002</v>
      </c>
      <c r="I14" s="664">
        <v>5527937.7000000002</v>
      </c>
      <c r="J14" s="664">
        <v>5527937.7000000002</v>
      </c>
      <c r="K14" s="665">
        <f t="shared" si="1"/>
        <v>3230585.2800000003</v>
      </c>
      <c r="N14" s="660"/>
    </row>
    <row r="15" spans="2:14" ht="15">
      <c r="B15" s="404"/>
      <c r="C15" s="578" t="s">
        <v>632</v>
      </c>
      <c r="D15" s="664">
        <v>5623587.9400000004</v>
      </c>
      <c r="E15" s="664">
        <v>2030606.56</v>
      </c>
      <c r="F15" s="664">
        <f t="shared" si="2"/>
        <v>7654194.5</v>
      </c>
      <c r="G15" s="664">
        <v>6562090.21</v>
      </c>
      <c r="H15" s="664">
        <v>6562090.21</v>
      </c>
      <c r="I15" s="664">
        <v>6562090.21</v>
      </c>
      <c r="J15" s="664">
        <v>6562090.21</v>
      </c>
      <c r="K15" s="665">
        <f t="shared" si="1"/>
        <v>1092104.29</v>
      </c>
      <c r="N15" s="660"/>
    </row>
    <row r="16" spans="2:14">
      <c r="B16" s="404"/>
      <c r="C16" s="578" t="s">
        <v>633</v>
      </c>
      <c r="D16" s="664">
        <v>0</v>
      </c>
      <c r="E16" s="664">
        <v>0</v>
      </c>
      <c r="F16" s="664">
        <f t="shared" si="2"/>
        <v>0</v>
      </c>
      <c r="G16" s="664">
        <v>0</v>
      </c>
      <c r="H16" s="664">
        <v>0</v>
      </c>
      <c r="I16" s="664">
        <v>0</v>
      </c>
      <c r="J16" s="664">
        <v>0</v>
      </c>
      <c r="K16" s="665">
        <f t="shared" si="1"/>
        <v>0</v>
      </c>
    </row>
    <row r="17" spans="2:14">
      <c r="B17" s="404"/>
      <c r="C17" s="578" t="s">
        <v>634</v>
      </c>
      <c r="D17" s="664">
        <v>0</v>
      </c>
      <c r="E17" s="664">
        <v>0</v>
      </c>
      <c r="F17" s="664">
        <f t="shared" si="2"/>
        <v>0</v>
      </c>
      <c r="G17" s="664">
        <v>0</v>
      </c>
      <c r="H17" s="664">
        <v>0</v>
      </c>
      <c r="I17" s="664">
        <v>0</v>
      </c>
      <c r="J17" s="664">
        <v>0</v>
      </c>
      <c r="K17" s="665">
        <f t="shared" si="1"/>
        <v>0</v>
      </c>
    </row>
    <row r="18" spans="2:14">
      <c r="B18" s="917" t="s">
        <v>85</v>
      </c>
      <c r="C18" s="918"/>
      <c r="D18" s="666">
        <f>SUM(D19:D27)</f>
        <v>5042419.1399999997</v>
      </c>
      <c r="E18" s="666">
        <f t="shared" ref="E18:J18" si="3">SUM(E19:E27)</f>
        <v>4629671.3</v>
      </c>
      <c r="F18" s="666">
        <f>SUM(F19:F27)</f>
        <v>9672090.4399999995</v>
      </c>
      <c r="G18" s="666">
        <f t="shared" si="3"/>
        <v>6424627.6799999997</v>
      </c>
      <c r="H18" s="667">
        <f t="shared" si="3"/>
        <v>6424627.6799999997</v>
      </c>
      <c r="I18" s="667">
        <f t="shared" si="3"/>
        <v>6424627.6799999997</v>
      </c>
      <c r="J18" s="668">
        <f t="shared" si="3"/>
        <v>6424627.6799999997</v>
      </c>
      <c r="K18" s="667">
        <f>SUM(K19:K27)</f>
        <v>3247462.7600000007</v>
      </c>
    </row>
    <row r="19" spans="2:14" ht="15">
      <c r="B19" s="404"/>
      <c r="C19" s="579" t="s">
        <v>635</v>
      </c>
      <c r="D19" s="664">
        <v>2318204</v>
      </c>
      <c r="E19" s="664">
        <v>99472.97</v>
      </c>
      <c r="F19" s="664">
        <f t="shared" ref="F19:F44" si="4">+D19+E19</f>
        <v>2417676.9700000002</v>
      </c>
      <c r="G19" s="664">
        <v>1351070.54</v>
      </c>
      <c r="H19" s="664">
        <v>1351070.54</v>
      </c>
      <c r="I19" s="664">
        <v>1351070.54</v>
      </c>
      <c r="J19" s="664">
        <v>1351070.54</v>
      </c>
      <c r="K19" s="665">
        <f t="shared" si="1"/>
        <v>1066606.4300000002</v>
      </c>
      <c r="N19" s="660"/>
    </row>
    <row r="20" spans="2:14" ht="15">
      <c r="B20" s="404"/>
      <c r="C20" s="579" t="s">
        <v>636</v>
      </c>
      <c r="D20" s="664">
        <v>262126</v>
      </c>
      <c r="E20" s="664">
        <v>157638.63</v>
      </c>
      <c r="F20" s="664">
        <f t="shared" si="4"/>
        <v>419764.63</v>
      </c>
      <c r="G20" s="664">
        <v>244727.28</v>
      </c>
      <c r="H20" s="664">
        <v>244727.28</v>
      </c>
      <c r="I20" s="664">
        <v>244727.28</v>
      </c>
      <c r="J20" s="664">
        <v>244727.28</v>
      </c>
      <c r="K20" s="665">
        <f t="shared" si="1"/>
        <v>175037.35</v>
      </c>
      <c r="N20" s="660"/>
    </row>
    <row r="21" spans="2:14" ht="15">
      <c r="B21" s="404"/>
      <c r="C21" s="579" t="s">
        <v>637</v>
      </c>
      <c r="D21" s="664">
        <v>413</v>
      </c>
      <c r="E21" s="664">
        <v>98574.53</v>
      </c>
      <c r="F21" s="664">
        <f t="shared" si="4"/>
        <v>98987.53</v>
      </c>
      <c r="G21" s="664">
        <v>97084.07</v>
      </c>
      <c r="H21" s="664">
        <v>97084.07</v>
      </c>
      <c r="I21" s="664">
        <v>97084.07</v>
      </c>
      <c r="J21" s="664">
        <v>97084.07</v>
      </c>
      <c r="K21" s="665">
        <f t="shared" si="1"/>
        <v>1903.4599999999919</v>
      </c>
      <c r="N21" s="660"/>
    </row>
    <row r="22" spans="2:14" ht="15">
      <c r="B22" s="404"/>
      <c r="C22" s="579" t="s">
        <v>638</v>
      </c>
      <c r="D22" s="664">
        <v>1162655</v>
      </c>
      <c r="E22" s="664">
        <v>1830350.39</v>
      </c>
      <c r="F22" s="664">
        <f t="shared" si="4"/>
        <v>2993005.3899999997</v>
      </c>
      <c r="G22" s="664">
        <v>2095569.57</v>
      </c>
      <c r="H22" s="664">
        <v>2095569.57</v>
      </c>
      <c r="I22" s="664">
        <v>2095569.57</v>
      </c>
      <c r="J22" s="664">
        <v>2095569.57</v>
      </c>
      <c r="K22" s="665">
        <f t="shared" si="1"/>
        <v>897435.8199999996</v>
      </c>
      <c r="N22" s="660"/>
    </row>
    <row r="23" spans="2:14" ht="15">
      <c r="B23" s="404"/>
      <c r="C23" s="579" t="s">
        <v>639</v>
      </c>
      <c r="D23" s="664">
        <v>221089</v>
      </c>
      <c r="E23" s="664">
        <v>712670.56</v>
      </c>
      <c r="F23" s="664">
        <f t="shared" si="4"/>
        <v>933759.56</v>
      </c>
      <c r="G23" s="664">
        <v>725120.78</v>
      </c>
      <c r="H23" s="664">
        <v>725120.78</v>
      </c>
      <c r="I23" s="664">
        <v>725120.78</v>
      </c>
      <c r="J23" s="664">
        <v>725120.78</v>
      </c>
      <c r="K23" s="665">
        <f t="shared" si="1"/>
        <v>208638.78000000003</v>
      </c>
      <c r="N23" s="660"/>
    </row>
    <row r="24" spans="2:14" ht="15">
      <c r="B24" s="404"/>
      <c r="C24" s="579" t="s">
        <v>640</v>
      </c>
      <c r="D24" s="664">
        <v>247863</v>
      </c>
      <c r="E24" s="664">
        <v>857665.76</v>
      </c>
      <c r="F24" s="664">
        <f t="shared" si="4"/>
        <v>1105528.76</v>
      </c>
      <c r="G24" s="664">
        <v>979734.02</v>
      </c>
      <c r="H24" s="664">
        <v>979734.02</v>
      </c>
      <c r="I24" s="664">
        <v>979734.02</v>
      </c>
      <c r="J24" s="664">
        <v>979734.02</v>
      </c>
      <c r="K24" s="665">
        <f t="shared" si="1"/>
        <v>125794.73999999999</v>
      </c>
      <c r="N24" s="660"/>
    </row>
    <row r="25" spans="2:14" ht="15">
      <c r="B25" s="404"/>
      <c r="C25" s="579" t="s">
        <v>641</v>
      </c>
      <c r="D25" s="664">
        <v>380234</v>
      </c>
      <c r="E25" s="664">
        <v>-155088.82999999999</v>
      </c>
      <c r="F25" s="664">
        <f t="shared" si="4"/>
        <v>225145.17</v>
      </c>
      <c r="G25" s="664">
        <v>208423.7</v>
      </c>
      <c r="H25" s="664">
        <v>208423.7</v>
      </c>
      <c r="I25" s="664">
        <v>208423.7</v>
      </c>
      <c r="J25" s="664">
        <v>208423.7</v>
      </c>
      <c r="K25" s="665">
        <f t="shared" si="1"/>
        <v>16721.47</v>
      </c>
      <c r="N25" s="660"/>
    </row>
    <row r="26" spans="2:14" ht="15">
      <c r="B26" s="404"/>
      <c r="C26" s="579" t="s">
        <v>642</v>
      </c>
      <c r="D26" s="664">
        <v>0</v>
      </c>
      <c r="E26" s="664"/>
      <c r="F26" s="664">
        <f t="shared" si="4"/>
        <v>0</v>
      </c>
      <c r="G26" s="664">
        <v>0</v>
      </c>
      <c r="H26" s="664">
        <v>0</v>
      </c>
      <c r="I26" s="664">
        <v>0</v>
      </c>
      <c r="J26" s="664">
        <v>0</v>
      </c>
      <c r="K26" s="665">
        <f t="shared" si="1"/>
        <v>0</v>
      </c>
      <c r="N26" s="660"/>
    </row>
    <row r="27" spans="2:14">
      <c r="B27" s="404"/>
      <c r="C27" s="579" t="s">
        <v>643</v>
      </c>
      <c r="D27" s="664">
        <v>449835.14</v>
      </c>
      <c r="E27" s="664">
        <v>1028387.29</v>
      </c>
      <c r="F27" s="664">
        <f>+D27+E27</f>
        <v>1478222.4300000002</v>
      </c>
      <c r="G27" s="664">
        <v>722897.72</v>
      </c>
      <c r="H27" s="664">
        <v>722897.72</v>
      </c>
      <c r="I27" s="664">
        <v>722897.72</v>
      </c>
      <c r="J27" s="664">
        <v>722897.72</v>
      </c>
      <c r="K27" s="665">
        <f t="shared" si="1"/>
        <v>755324.7100000002</v>
      </c>
    </row>
    <row r="28" spans="2:14">
      <c r="B28" s="917" t="s">
        <v>87</v>
      </c>
      <c r="C28" s="918"/>
      <c r="D28" s="666">
        <f>SUM(D29:D37)</f>
        <v>11603673.800000001</v>
      </c>
      <c r="E28" s="666">
        <f t="shared" ref="E28:K28" si="5">SUM(E29:E37)</f>
        <v>11915415.850000001</v>
      </c>
      <c r="F28" s="666">
        <f t="shared" si="5"/>
        <v>23519089.650000002</v>
      </c>
      <c r="G28" s="667">
        <f t="shared" si="5"/>
        <v>14174986.649999999</v>
      </c>
      <c r="H28" s="668">
        <f t="shared" si="5"/>
        <v>14174986.649999999</v>
      </c>
      <c r="I28" s="667">
        <f t="shared" si="5"/>
        <v>14174986.649999999</v>
      </c>
      <c r="J28" s="668">
        <f t="shared" si="5"/>
        <v>14174986.649999999</v>
      </c>
      <c r="K28" s="667">
        <f t="shared" si="5"/>
        <v>9344103</v>
      </c>
    </row>
    <row r="29" spans="2:14" ht="15">
      <c r="B29" s="404"/>
      <c r="C29" s="580" t="s">
        <v>644</v>
      </c>
      <c r="D29" s="664">
        <v>1233077.8</v>
      </c>
      <c r="E29" s="664">
        <v>999786.2</v>
      </c>
      <c r="F29" s="664">
        <f t="shared" si="4"/>
        <v>2232864</v>
      </c>
      <c r="G29" s="664">
        <v>1634716.99</v>
      </c>
      <c r="H29" s="664">
        <v>1634716.99</v>
      </c>
      <c r="I29" s="664">
        <v>1634716.99</v>
      </c>
      <c r="J29" s="664">
        <v>1634716.99</v>
      </c>
      <c r="K29" s="665">
        <f t="shared" si="1"/>
        <v>598147.01</v>
      </c>
      <c r="N29" s="660"/>
    </row>
    <row r="30" spans="2:14" ht="15">
      <c r="B30" s="404"/>
      <c r="C30" s="580" t="s">
        <v>645</v>
      </c>
      <c r="D30" s="664">
        <v>1832826</v>
      </c>
      <c r="E30" s="664">
        <v>-128244</v>
      </c>
      <c r="F30" s="664">
        <f t="shared" si="4"/>
        <v>1704582</v>
      </c>
      <c r="G30" s="664">
        <v>832468.72</v>
      </c>
      <c r="H30" s="664">
        <v>832468.72</v>
      </c>
      <c r="I30" s="664">
        <v>832468.72</v>
      </c>
      <c r="J30" s="664">
        <v>832468.72</v>
      </c>
      <c r="K30" s="665">
        <f t="shared" si="1"/>
        <v>872113.28</v>
      </c>
      <c r="N30" s="660"/>
    </row>
    <row r="31" spans="2:14" ht="15">
      <c r="B31" s="404"/>
      <c r="C31" s="580" t="s">
        <v>646</v>
      </c>
      <c r="D31" s="664">
        <v>1795466.69</v>
      </c>
      <c r="E31" s="664">
        <v>4214860.12</v>
      </c>
      <c r="F31" s="664">
        <f t="shared" si="4"/>
        <v>6010326.8100000005</v>
      </c>
      <c r="G31" s="664">
        <v>3869601.17</v>
      </c>
      <c r="H31" s="664">
        <v>3869601.17</v>
      </c>
      <c r="I31" s="664">
        <v>3869601.17</v>
      </c>
      <c r="J31" s="664">
        <v>3869601.17</v>
      </c>
      <c r="K31" s="665">
        <f t="shared" si="1"/>
        <v>2140725.6400000006</v>
      </c>
      <c r="N31" s="660"/>
    </row>
    <row r="32" spans="2:14" ht="15">
      <c r="B32" s="404"/>
      <c r="C32" s="580" t="s">
        <v>647</v>
      </c>
      <c r="D32" s="664">
        <v>1344591</v>
      </c>
      <c r="E32" s="664">
        <v>508401.66</v>
      </c>
      <c r="F32" s="664">
        <f t="shared" si="4"/>
        <v>1852992.66</v>
      </c>
      <c r="G32" s="664">
        <v>779686.34</v>
      </c>
      <c r="H32" s="664">
        <v>779686.34</v>
      </c>
      <c r="I32" s="664">
        <v>779686.34</v>
      </c>
      <c r="J32" s="664">
        <v>779686.34</v>
      </c>
      <c r="K32" s="665">
        <f t="shared" si="1"/>
        <v>1073306.3199999998</v>
      </c>
      <c r="N32" s="660"/>
    </row>
    <row r="33" spans="2:14" ht="15">
      <c r="B33" s="404"/>
      <c r="C33" s="580" t="s">
        <v>648</v>
      </c>
      <c r="D33" s="664">
        <v>1210027</v>
      </c>
      <c r="E33" s="664">
        <v>4409645.17</v>
      </c>
      <c r="F33" s="664">
        <f t="shared" si="4"/>
        <v>5619672.1699999999</v>
      </c>
      <c r="G33" s="664">
        <v>2723365.81</v>
      </c>
      <c r="H33" s="664">
        <v>2723365.81</v>
      </c>
      <c r="I33" s="664">
        <v>2723365.81</v>
      </c>
      <c r="J33" s="664">
        <v>2723365.81</v>
      </c>
      <c r="K33" s="665">
        <f t="shared" si="1"/>
        <v>2896306.36</v>
      </c>
      <c r="N33" s="660"/>
    </row>
    <row r="34" spans="2:14" ht="15">
      <c r="B34" s="404"/>
      <c r="C34" s="580" t="s">
        <v>649</v>
      </c>
      <c r="D34" s="664">
        <v>338979.25</v>
      </c>
      <c r="E34" s="664">
        <v>311029.25</v>
      </c>
      <c r="F34" s="664">
        <f t="shared" si="4"/>
        <v>650008.5</v>
      </c>
      <c r="G34" s="664">
        <v>470394.92</v>
      </c>
      <c r="H34" s="664">
        <v>470394.92</v>
      </c>
      <c r="I34" s="664">
        <v>470394.92</v>
      </c>
      <c r="J34" s="664">
        <v>470394.92</v>
      </c>
      <c r="K34" s="665">
        <f t="shared" si="1"/>
        <v>179613.58000000002</v>
      </c>
      <c r="N34" s="660"/>
    </row>
    <row r="35" spans="2:14" ht="15">
      <c r="B35" s="404"/>
      <c r="C35" s="580" t="s">
        <v>650</v>
      </c>
      <c r="D35" s="664">
        <v>174322</v>
      </c>
      <c r="E35" s="664">
        <v>617244.89</v>
      </c>
      <c r="F35" s="664">
        <f t="shared" ref="F35:F37" si="6">+D35+E35</f>
        <v>791566.89</v>
      </c>
      <c r="G35" s="664">
        <v>615468.61</v>
      </c>
      <c r="H35" s="664">
        <v>615468.61</v>
      </c>
      <c r="I35" s="664">
        <v>615468.61</v>
      </c>
      <c r="J35" s="664">
        <v>615468.61</v>
      </c>
      <c r="K35" s="665">
        <f t="shared" si="1"/>
        <v>176098.28000000003</v>
      </c>
      <c r="N35" s="660"/>
    </row>
    <row r="36" spans="2:14" ht="15">
      <c r="B36" s="404"/>
      <c r="C36" s="580" t="s">
        <v>651</v>
      </c>
      <c r="D36" s="664">
        <v>2786792</v>
      </c>
      <c r="E36" s="664">
        <v>331322.40999999997</v>
      </c>
      <c r="F36" s="664">
        <f t="shared" si="6"/>
        <v>3118114.41</v>
      </c>
      <c r="G36" s="664">
        <v>2238438.77</v>
      </c>
      <c r="H36" s="664">
        <v>2238438.77</v>
      </c>
      <c r="I36" s="664">
        <v>2238438.77</v>
      </c>
      <c r="J36" s="664">
        <v>2238438.77</v>
      </c>
      <c r="K36" s="665">
        <f t="shared" si="1"/>
        <v>879675.64000000013</v>
      </c>
      <c r="N36" s="660"/>
    </row>
    <row r="37" spans="2:14" ht="15">
      <c r="B37" s="404"/>
      <c r="C37" s="580" t="s">
        <v>652</v>
      </c>
      <c r="D37" s="664">
        <v>887592.06</v>
      </c>
      <c r="E37" s="664">
        <v>651370.15</v>
      </c>
      <c r="F37" s="664">
        <f t="shared" si="6"/>
        <v>1538962.21</v>
      </c>
      <c r="G37" s="664">
        <v>1010845.32</v>
      </c>
      <c r="H37" s="664">
        <v>1010845.32</v>
      </c>
      <c r="I37" s="664">
        <v>1010845.32</v>
      </c>
      <c r="J37" s="664">
        <v>1010845.32</v>
      </c>
      <c r="K37" s="665">
        <f t="shared" si="1"/>
        <v>528116.89</v>
      </c>
      <c r="N37" s="660"/>
    </row>
    <row r="38" spans="2:14">
      <c r="B38" s="917" t="s">
        <v>216</v>
      </c>
      <c r="C38" s="918"/>
      <c r="D38" s="666">
        <f>SUM(D39:D39)</f>
        <v>2034600</v>
      </c>
      <c r="E38" s="667">
        <f t="shared" ref="E38:K38" si="7">SUM(E39:E39)</f>
        <v>1008498.32</v>
      </c>
      <c r="F38" s="666">
        <f t="shared" si="7"/>
        <v>3043098.32</v>
      </c>
      <c r="G38" s="666">
        <f t="shared" si="7"/>
        <v>2587223.5499999998</v>
      </c>
      <c r="H38" s="666">
        <f t="shared" si="7"/>
        <v>2587223.5499999998</v>
      </c>
      <c r="I38" s="666">
        <f t="shared" si="7"/>
        <v>2587223.5499999998</v>
      </c>
      <c r="J38" s="667">
        <f t="shared" si="7"/>
        <v>2587223.5499999998</v>
      </c>
      <c r="K38" s="667">
        <f t="shared" si="7"/>
        <v>455874.77</v>
      </c>
      <c r="L38" s="584"/>
      <c r="M38" s="276"/>
    </row>
    <row r="39" spans="2:14">
      <c r="B39" s="404"/>
      <c r="C39" s="405" t="s">
        <v>95</v>
      </c>
      <c r="D39" s="664">
        <v>2034600</v>
      </c>
      <c r="E39" s="664">
        <v>1008498.32</v>
      </c>
      <c r="F39" s="664">
        <f t="shared" si="4"/>
        <v>3043098.32</v>
      </c>
      <c r="G39" s="664">
        <v>2587223.5499999998</v>
      </c>
      <c r="H39" s="664">
        <v>2587223.5499999998</v>
      </c>
      <c r="I39" s="664">
        <v>2587223.5499999998</v>
      </c>
      <c r="J39" s="664">
        <v>2587223.5499999998</v>
      </c>
      <c r="K39" s="665">
        <f t="shared" si="1"/>
        <v>455874.77</v>
      </c>
    </row>
    <row r="40" spans="2:14">
      <c r="B40" s="917" t="s">
        <v>234</v>
      </c>
      <c r="C40" s="918"/>
      <c r="D40" s="666">
        <f>SUM(D41:D44)</f>
        <v>1480000.2</v>
      </c>
      <c r="E40" s="667">
        <f>SUM(E41:E44)</f>
        <v>3207248.0700000003</v>
      </c>
      <c r="F40" s="666">
        <f t="shared" si="4"/>
        <v>4687248.2700000005</v>
      </c>
      <c r="G40" s="666">
        <f>SUM(G41:G44)</f>
        <v>4613492.7200000007</v>
      </c>
      <c r="H40" s="667">
        <f>SUM(H41:H44)</f>
        <v>2173519.64</v>
      </c>
      <c r="I40" s="668">
        <f>SUM(I41:I44)</f>
        <v>2173519.64</v>
      </c>
      <c r="J40" s="667">
        <f>SUM(J41:J44)</f>
        <v>2173519.64</v>
      </c>
      <c r="K40" s="667">
        <f t="shared" si="1"/>
        <v>2513728.6300000004</v>
      </c>
    </row>
    <row r="41" spans="2:14">
      <c r="B41" s="404"/>
      <c r="C41" s="581" t="s">
        <v>335</v>
      </c>
      <c r="D41" s="664">
        <v>1280000</v>
      </c>
      <c r="E41" s="664">
        <v>1643142.07</v>
      </c>
      <c r="F41" s="664">
        <f t="shared" si="4"/>
        <v>2923142.0700000003</v>
      </c>
      <c r="G41" s="664">
        <v>2879391.52</v>
      </c>
      <c r="H41" s="664">
        <v>705848.64</v>
      </c>
      <c r="I41" s="664">
        <v>705848.64</v>
      </c>
      <c r="J41" s="664">
        <v>705848.64</v>
      </c>
      <c r="K41" s="665">
        <f t="shared" si="1"/>
        <v>2217293.4300000002</v>
      </c>
    </row>
    <row r="42" spans="2:14">
      <c r="B42" s="404"/>
      <c r="C42" s="581" t="s">
        <v>336</v>
      </c>
      <c r="D42" s="664">
        <v>200000.2</v>
      </c>
      <c r="E42" s="664">
        <v>32840</v>
      </c>
      <c r="F42" s="664">
        <f t="shared" si="4"/>
        <v>232840.2</v>
      </c>
      <c r="G42" s="664">
        <v>232840.2</v>
      </c>
      <c r="H42" s="664">
        <v>191400</v>
      </c>
      <c r="I42" s="664">
        <v>191400</v>
      </c>
      <c r="J42" s="664">
        <v>191400</v>
      </c>
      <c r="K42" s="665">
        <f t="shared" si="1"/>
        <v>41440.200000000012</v>
      </c>
    </row>
    <row r="43" spans="2:14">
      <c r="B43" s="404"/>
      <c r="C43" s="581" t="s">
        <v>337</v>
      </c>
      <c r="D43" s="664">
        <v>0</v>
      </c>
      <c r="E43" s="664">
        <v>490000</v>
      </c>
      <c r="F43" s="664">
        <f t="shared" si="4"/>
        <v>490000</v>
      </c>
      <c r="G43" s="664">
        <v>460000</v>
      </c>
      <c r="H43" s="664">
        <v>460000</v>
      </c>
      <c r="I43" s="664">
        <v>460000</v>
      </c>
      <c r="J43" s="664">
        <v>460000</v>
      </c>
      <c r="K43" s="665">
        <f t="shared" si="1"/>
        <v>30000</v>
      </c>
    </row>
    <row r="44" spans="2:14">
      <c r="B44" s="404"/>
      <c r="C44" s="582" t="s">
        <v>340</v>
      </c>
      <c r="D44" s="664">
        <v>0</v>
      </c>
      <c r="E44" s="664">
        <v>1041266</v>
      </c>
      <c r="F44" s="664">
        <f t="shared" si="4"/>
        <v>1041266</v>
      </c>
      <c r="G44" s="664">
        <v>1041261</v>
      </c>
      <c r="H44" s="664">
        <v>816271</v>
      </c>
      <c r="I44" s="664">
        <v>816271</v>
      </c>
      <c r="J44" s="664">
        <v>816271</v>
      </c>
      <c r="K44" s="665">
        <f>+F44-H44</f>
        <v>224995</v>
      </c>
    </row>
    <row r="45" spans="2:14">
      <c r="B45" s="917" t="s">
        <v>125</v>
      </c>
      <c r="C45" s="918"/>
      <c r="D45" s="585">
        <f>+D46</f>
        <v>0</v>
      </c>
      <c r="E45" s="773">
        <f t="shared" ref="E45:K45" si="8">+E46</f>
        <v>35811462.920000002</v>
      </c>
      <c r="F45" s="774">
        <f t="shared" si="8"/>
        <v>35811462.920000002</v>
      </c>
      <c r="G45" s="773">
        <f t="shared" si="8"/>
        <v>11284535.4</v>
      </c>
      <c r="H45" s="774">
        <f t="shared" si="8"/>
        <v>11284535.4</v>
      </c>
      <c r="I45" s="774">
        <f t="shared" si="8"/>
        <v>11284535.4</v>
      </c>
      <c r="J45" s="774">
        <f t="shared" si="8"/>
        <v>11284535.4</v>
      </c>
      <c r="K45" s="585">
        <f t="shared" si="8"/>
        <v>24526927.520000003</v>
      </c>
    </row>
    <row r="46" spans="2:14" ht="12.75" customHeight="1">
      <c r="B46" s="404"/>
      <c r="C46" s="583" t="s">
        <v>344</v>
      </c>
      <c r="D46" s="664">
        <v>0</v>
      </c>
      <c r="E46" s="664">
        <v>35811462.920000002</v>
      </c>
      <c r="F46" s="664">
        <f>+D46+E46</f>
        <v>35811462.920000002</v>
      </c>
      <c r="G46" s="664">
        <v>11284535.4</v>
      </c>
      <c r="H46" s="664">
        <v>11284535.4</v>
      </c>
      <c r="I46" s="664">
        <v>11284535.4</v>
      </c>
      <c r="J46" s="664">
        <v>11284535.4</v>
      </c>
      <c r="K46" s="665">
        <f>+F46-H46</f>
        <v>24526927.520000003</v>
      </c>
    </row>
    <row r="47" spans="2:14">
      <c r="B47" s="917" t="s">
        <v>653</v>
      </c>
      <c r="C47" s="918"/>
      <c r="D47" s="585">
        <f>+D48</f>
        <v>1191805.32</v>
      </c>
      <c r="E47" s="773">
        <f t="shared" ref="E47:K47" si="9">+E48</f>
        <v>0</v>
      </c>
      <c r="F47" s="774">
        <f t="shared" si="9"/>
        <v>1191805.32</v>
      </c>
      <c r="G47" s="774">
        <f t="shared" si="9"/>
        <v>0</v>
      </c>
      <c r="H47" s="775">
        <f t="shared" si="9"/>
        <v>0</v>
      </c>
      <c r="I47" s="774">
        <f t="shared" si="9"/>
        <v>0</v>
      </c>
      <c r="J47" s="774">
        <f t="shared" si="9"/>
        <v>0</v>
      </c>
      <c r="K47" s="585">
        <f t="shared" si="9"/>
        <v>1191805.32</v>
      </c>
    </row>
    <row r="48" spans="2:14">
      <c r="B48" s="404"/>
      <c r="C48" s="587" t="s">
        <v>348</v>
      </c>
      <c r="D48" s="586">
        <v>1191805.32</v>
      </c>
      <c r="E48" s="776"/>
      <c r="F48" s="777">
        <f>+D48+E48</f>
        <v>1191805.32</v>
      </c>
      <c r="G48" s="777">
        <v>0</v>
      </c>
      <c r="H48" s="778">
        <v>0</v>
      </c>
      <c r="I48" s="777">
        <v>0</v>
      </c>
      <c r="J48" s="777">
        <v>0</v>
      </c>
      <c r="K48" s="586">
        <f>+F48-H48</f>
        <v>1191805.32</v>
      </c>
    </row>
    <row r="49" spans="1:13" s="379" customFormat="1">
      <c r="A49" s="303"/>
      <c r="B49" s="406"/>
      <c r="C49" s="577" t="s">
        <v>228</v>
      </c>
      <c r="D49" s="407">
        <f>+D10+D18+D28+D38+D40+D47+D45</f>
        <v>71752556.019999996</v>
      </c>
      <c r="E49" s="407">
        <f>+E10+E18+E28+E38+E40+E47+E45</f>
        <v>83564368.879999995</v>
      </c>
      <c r="F49" s="407">
        <f t="shared" ref="F49:J49" si="10">+F10+F18+F28+F38+F40+F47+F45</f>
        <v>155316924.89999998</v>
      </c>
      <c r="G49" s="407">
        <f t="shared" si="10"/>
        <v>91344853.260000005</v>
      </c>
      <c r="H49" s="407">
        <f t="shared" si="10"/>
        <v>88227780.180000007</v>
      </c>
      <c r="I49" s="407">
        <f t="shared" si="10"/>
        <v>88227780.180000007</v>
      </c>
      <c r="J49" s="407">
        <f t="shared" si="10"/>
        <v>88227780.180000007</v>
      </c>
      <c r="K49" s="407">
        <f>+K10+K18+K28+K38+K40+K47+K45</f>
        <v>67089144.720000014</v>
      </c>
      <c r="L49" s="303"/>
    </row>
    <row r="51" spans="1:13">
      <c r="B51" s="16" t="s">
        <v>76</v>
      </c>
      <c r="F51" s="402"/>
      <c r="G51" s="402"/>
      <c r="H51" s="402"/>
      <c r="I51" s="402"/>
      <c r="J51" s="402"/>
      <c r="K51" s="402"/>
    </row>
    <row r="53" spans="1:13">
      <c r="D53" s="402"/>
      <c r="E53" s="402"/>
      <c r="F53" s="402"/>
      <c r="G53" s="402"/>
      <c r="H53" s="402"/>
      <c r="I53" s="402"/>
      <c r="J53" s="402"/>
      <c r="K53" s="402"/>
    </row>
    <row r="54" spans="1:13">
      <c r="C54" s="278"/>
      <c r="F54" s="276"/>
      <c r="G54" s="278"/>
      <c r="H54" s="278"/>
      <c r="I54" s="278"/>
      <c r="J54" s="278"/>
      <c r="K54" s="276"/>
    </row>
    <row r="55" spans="1:13">
      <c r="C55" s="281" t="s">
        <v>550</v>
      </c>
      <c r="F55" s="852" t="s">
        <v>551</v>
      </c>
      <c r="G55" s="852"/>
      <c r="H55" s="852"/>
      <c r="I55" s="852"/>
      <c r="J55" s="852"/>
      <c r="K55" s="852"/>
    </row>
    <row r="56" spans="1:13" ht="15">
      <c r="C56" s="281" t="s">
        <v>552</v>
      </c>
      <c r="E56" s="701"/>
      <c r="F56" s="810" t="s">
        <v>553</v>
      </c>
      <c r="G56" s="810"/>
      <c r="H56" s="810"/>
      <c r="I56" s="810"/>
      <c r="J56" s="810"/>
      <c r="K56" s="810"/>
    </row>
    <row r="58" spans="1:13">
      <c r="D58" s="575"/>
      <c r="E58" s="575"/>
      <c r="F58" s="575"/>
      <c r="G58" s="575"/>
      <c r="H58" s="575"/>
      <c r="I58" s="575"/>
      <c r="J58" s="575"/>
      <c r="K58" s="575"/>
    </row>
    <row r="60" spans="1:13">
      <c r="E60" s="575"/>
    </row>
    <row r="61" spans="1:13">
      <c r="M61" s="711"/>
    </row>
    <row r="67" spans="13:13">
      <c r="M67" s="711" t="s">
        <v>1077</v>
      </c>
    </row>
  </sheetData>
  <mergeCells count="15">
    <mergeCell ref="F55:K55"/>
    <mergeCell ref="F56:K56"/>
    <mergeCell ref="K7:K8"/>
    <mergeCell ref="B10:C10"/>
    <mergeCell ref="B18:C18"/>
    <mergeCell ref="B28:C28"/>
    <mergeCell ref="B38:C38"/>
    <mergeCell ref="B45:C45"/>
    <mergeCell ref="B47:C47"/>
    <mergeCell ref="B1:K1"/>
    <mergeCell ref="B2:K2"/>
    <mergeCell ref="B3:K3"/>
    <mergeCell ref="B40:C40"/>
    <mergeCell ref="B7:C9"/>
    <mergeCell ref="D7:J7"/>
  </mergeCells>
  <pageMargins left="0.7" right="0.7" top="0.44" bottom="0.75" header="0.3" footer="0.3"/>
  <pageSetup scale="59" fitToHeight="0" orientation="landscape" r:id="rId1"/>
  <ignoredErrors>
    <ignoredError sqref="K28" formula="1"/>
    <ignoredError sqref="K11:K17 K39:K44 G45:J45 D45:E45 D47:E47 G47:J47 F27 F12:F17 F11" unlockedFormula="1"/>
    <ignoredError sqref="F18:F26 K18:K27 K29:K38 K45 F47:F48 F28:F46 K47:K48 K46" formula="1" unlocked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7"/>
  <sheetViews>
    <sheetView showGridLines="0" zoomScale="85" zoomScaleNormal="85" workbookViewId="0">
      <selection activeCell="G25" sqref="G25"/>
    </sheetView>
  </sheetViews>
  <sheetFormatPr baseColWidth="10" defaultRowHeight="12.75"/>
  <cols>
    <col min="1" max="1" width="2.5703125" style="23" customWidth="1"/>
    <col min="2" max="2" width="2" style="272" customWidth="1"/>
    <col min="3" max="3" width="45.85546875" style="272" customWidth="1"/>
    <col min="4" max="5" width="13.85546875" style="272" customWidth="1"/>
    <col min="6" max="7" width="15" style="272" customWidth="1"/>
    <col min="8" max="8" width="13.5703125" style="272" customWidth="1"/>
    <col min="9" max="9" width="14" style="272" customWidth="1"/>
    <col min="10" max="10" width="14.28515625" style="272" customWidth="1"/>
    <col min="11" max="11" width="14.7109375" style="272" customWidth="1"/>
    <col min="12" max="12" width="4" style="23" customWidth="1"/>
    <col min="13" max="16384" width="11.42578125" style="272"/>
  </cols>
  <sheetData>
    <row r="1" spans="2:11" ht="16.5" customHeight="1">
      <c r="B1" s="823" t="s">
        <v>444</v>
      </c>
      <c r="C1" s="823"/>
      <c r="D1" s="823"/>
      <c r="E1" s="823"/>
      <c r="F1" s="823"/>
      <c r="G1" s="823"/>
      <c r="H1" s="823"/>
      <c r="I1" s="823"/>
      <c r="J1" s="823"/>
      <c r="K1" s="823"/>
    </row>
    <row r="2" spans="2:11" ht="16.5" customHeight="1">
      <c r="B2" s="823" t="s">
        <v>446</v>
      </c>
      <c r="C2" s="823"/>
      <c r="D2" s="823"/>
      <c r="E2" s="823"/>
      <c r="F2" s="823"/>
      <c r="G2" s="823"/>
      <c r="H2" s="823"/>
      <c r="I2" s="823"/>
      <c r="J2" s="823"/>
      <c r="K2" s="823"/>
    </row>
    <row r="3" spans="2:11" ht="16.5" customHeight="1">
      <c r="B3" s="823" t="s">
        <v>1199</v>
      </c>
      <c r="C3" s="823"/>
      <c r="D3" s="823"/>
      <c r="E3" s="823"/>
      <c r="F3" s="823"/>
      <c r="G3" s="823"/>
      <c r="H3" s="823"/>
      <c r="I3" s="823"/>
      <c r="J3" s="823"/>
      <c r="K3" s="823"/>
    </row>
    <row r="4" spans="2:11" s="23" customFormat="1"/>
    <row r="5" spans="2:11" s="23" customFormat="1">
      <c r="C5" s="28" t="s">
        <v>3</v>
      </c>
      <c r="D5" s="286" t="s">
        <v>549</v>
      </c>
      <c r="E5" s="286"/>
      <c r="F5" s="285"/>
      <c r="G5" s="285"/>
      <c r="H5" s="286"/>
      <c r="I5" s="286"/>
      <c r="J5" s="70"/>
    </row>
    <row r="6" spans="2:11" s="23" customFormat="1"/>
    <row r="7" spans="2:11">
      <c r="B7" s="919" t="s">
        <v>74</v>
      </c>
      <c r="C7" s="920"/>
      <c r="D7" s="916" t="s">
        <v>229</v>
      </c>
      <c r="E7" s="916"/>
      <c r="F7" s="916"/>
      <c r="G7" s="916"/>
      <c r="H7" s="916"/>
      <c r="I7" s="916"/>
      <c r="J7" s="916"/>
      <c r="K7" s="916" t="s">
        <v>223</v>
      </c>
    </row>
    <row r="8" spans="2:11" ht="34.5" customHeight="1">
      <c r="B8" s="921"/>
      <c r="C8" s="922"/>
      <c r="D8" s="380" t="s">
        <v>224</v>
      </c>
      <c r="E8" s="380" t="s">
        <v>225</v>
      </c>
      <c r="F8" s="380" t="s">
        <v>203</v>
      </c>
      <c r="G8" s="380" t="s">
        <v>397</v>
      </c>
      <c r="H8" s="380" t="s">
        <v>204</v>
      </c>
      <c r="I8" s="380" t="s">
        <v>398</v>
      </c>
      <c r="J8" s="380" t="s">
        <v>226</v>
      </c>
      <c r="K8" s="916"/>
    </row>
    <row r="9" spans="2:11" ht="18.75" customHeight="1">
      <c r="B9" s="923"/>
      <c r="C9" s="924"/>
      <c r="D9" s="380">
        <v>1</v>
      </c>
      <c r="E9" s="380">
        <v>2</v>
      </c>
      <c r="F9" s="380" t="s">
        <v>227</v>
      </c>
      <c r="G9" s="380">
        <v>4</v>
      </c>
      <c r="H9" s="380">
        <v>5</v>
      </c>
      <c r="I9" s="380">
        <v>6</v>
      </c>
      <c r="J9" s="380">
        <v>7</v>
      </c>
      <c r="K9" s="380" t="s">
        <v>459</v>
      </c>
    </row>
    <row r="10" spans="2:11">
      <c r="B10" s="392"/>
      <c r="C10" s="393"/>
      <c r="D10" s="394"/>
      <c r="E10" s="394"/>
      <c r="F10" s="394"/>
      <c r="G10" s="394"/>
      <c r="H10" s="394"/>
      <c r="I10" s="394"/>
      <c r="J10" s="394"/>
      <c r="K10" s="394"/>
    </row>
    <row r="11" spans="2:11">
      <c r="B11" s="381"/>
      <c r="C11" s="395" t="s">
        <v>230</v>
      </c>
      <c r="D11" s="385">
        <f>69080750.5+1191805.32</f>
        <v>70272555.819999993</v>
      </c>
      <c r="E11" s="385">
        <v>44545657.890000001</v>
      </c>
      <c r="F11" s="385">
        <f>+D11+E11</f>
        <v>114818213.70999999</v>
      </c>
      <c r="G11" s="385">
        <v>75446825.140000001</v>
      </c>
      <c r="H11" s="385">
        <v>74769725.140000001</v>
      </c>
      <c r="I11" s="385">
        <v>74769725.140000001</v>
      </c>
      <c r="J11" s="385">
        <v>74769725.140000001</v>
      </c>
      <c r="K11" s="385">
        <f>+F11-H11</f>
        <v>40048488.569999993</v>
      </c>
    </row>
    <row r="12" spans="2:11">
      <c r="B12" s="381"/>
      <c r="C12" s="382"/>
      <c r="D12" s="396"/>
      <c r="E12" s="396"/>
      <c r="F12" s="396"/>
      <c r="G12" s="396"/>
      <c r="H12" s="396"/>
      <c r="I12" s="396"/>
      <c r="J12" s="396"/>
      <c r="K12" s="396"/>
    </row>
    <row r="13" spans="2:11">
      <c r="B13" s="397"/>
      <c r="C13" s="395" t="s">
        <v>231</v>
      </c>
      <c r="D13" s="396">
        <v>1480000.2</v>
      </c>
      <c r="E13" s="396">
        <v>39018710.990000002</v>
      </c>
      <c r="F13" s="396">
        <f>+D13+E13</f>
        <v>40498711.190000005</v>
      </c>
      <c r="G13" s="396">
        <v>15898028.119999999</v>
      </c>
      <c r="H13" s="396">
        <v>13458055.039999999</v>
      </c>
      <c r="I13" s="396">
        <v>13458055.039999999</v>
      </c>
      <c r="J13" s="396">
        <v>13458055.039999999</v>
      </c>
      <c r="K13" s="396">
        <f>+F13-H13</f>
        <v>27040656.150000006</v>
      </c>
    </row>
    <row r="14" spans="2:11">
      <c r="B14" s="381"/>
      <c r="C14" s="382"/>
      <c r="D14" s="396"/>
      <c r="E14" s="396"/>
      <c r="F14" s="396"/>
      <c r="G14" s="396"/>
      <c r="H14" s="396"/>
      <c r="I14" s="396"/>
      <c r="J14" s="396"/>
      <c r="K14" s="396"/>
    </row>
    <row r="15" spans="2:11" ht="25.5">
      <c r="B15" s="397"/>
      <c r="C15" s="395" t="s">
        <v>232</v>
      </c>
      <c r="D15" s="396"/>
      <c r="E15" s="396"/>
      <c r="F15" s="396">
        <f>+D15+E15</f>
        <v>0</v>
      </c>
      <c r="G15" s="396"/>
      <c r="H15" s="396"/>
      <c r="I15" s="396"/>
      <c r="J15" s="396"/>
      <c r="K15" s="396">
        <f>+F15-H15</f>
        <v>0</v>
      </c>
    </row>
    <row r="16" spans="2:11">
      <c r="B16" s="398"/>
      <c r="C16" s="399"/>
      <c r="D16" s="400"/>
      <c r="E16" s="400"/>
      <c r="F16" s="400"/>
      <c r="G16" s="400"/>
      <c r="H16" s="400"/>
      <c r="I16" s="400"/>
      <c r="J16" s="400"/>
      <c r="K16" s="400"/>
    </row>
    <row r="17" spans="1:12" s="379" customFormat="1">
      <c r="A17" s="303"/>
      <c r="B17" s="398"/>
      <c r="C17" s="399" t="s">
        <v>228</v>
      </c>
      <c r="D17" s="401">
        <f>+D11+D13+D15</f>
        <v>71752556.019999996</v>
      </c>
      <c r="E17" s="401">
        <f t="shared" ref="E17:K17" si="0">+E11+E13+E15</f>
        <v>83564368.879999995</v>
      </c>
      <c r="F17" s="401">
        <f t="shared" si="0"/>
        <v>155316924.90000001</v>
      </c>
      <c r="G17" s="401">
        <f t="shared" si="0"/>
        <v>91344853.260000005</v>
      </c>
      <c r="H17" s="401">
        <f t="shared" si="0"/>
        <v>88227780.180000007</v>
      </c>
      <c r="I17" s="401">
        <f t="shared" si="0"/>
        <v>88227780.180000007</v>
      </c>
      <c r="J17" s="401">
        <f t="shared" si="0"/>
        <v>88227780.180000007</v>
      </c>
      <c r="K17" s="401">
        <f t="shared" si="0"/>
        <v>67089144.719999999</v>
      </c>
      <c r="L17" s="303"/>
    </row>
    <row r="18" spans="1:12" s="23" customFormat="1"/>
    <row r="19" spans="1:12">
      <c r="C19" s="16" t="s">
        <v>76</v>
      </c>
    </row>
    <row r="20" spans="1:12">
      <c r="D20" s="402" t="str">
        <f>IF(D17=CAdmon!D14," ","ERROR")</f>
        <v xml:space="preserve"> </v>
      </c>
      <c r="E20" s="402" t="str">
        <f>IF(E17=CAdmon!E14," ","ERROR")</f>
        <v xml:space="preserve"> </v>
      </c>
      <c r="F20" s="402" t="str">
        <f>IF(F17=CAdmon!F14," ","ERROR")</f>
        <v xml:space="preserve"> </v>
      </c>
      <c r="G20" s="402"/>
      <c r="H20" s="402" t="str">
        <f>IF(H17=CAdmon!H14," ","ERROR")</f>
        <v xml:space="preserve"> </v>
      </c>
      <c r="I20" s="402"/>
      <c r="J20" s="402" t="str">
        <f>IF(J17=CAdmon!J14," ","ERROR")</f>
        <v xml:space="preserve"> </v>
      </c>
      <c r="K20" s="402" t="str">
        <f>IF(K17=CAdmon!K14," ","ERROR")</f>
        <v xml:space="preserve"> </v>
      </c>
    </row>
    <row r="21" spans="1:12">
      <c r="D21" s="402"/>
      <c r="E21" s="402"/>
      <c r="F21" s="402"/>
      <c r="G21" s="402"/>
      <c r="H21" s="402"/>
      <c r="I21" s="402"/>
      <c r="J21" s="402"/>
      <c r="K21" s="402"/>
    </row>
    <row r="22" spans="1:12">
      <c r="D22" s="402"/>
      <c r="E22" s="402"/>
      <c r="F22" s="402"/>
      <c r="G22" s="402"/>
      <c r="H22" s="402"/>
      <c r="I22" s="402"/>
      <c r="J22" s="402"/>
      <c r="K22" s="402"/>
    </row>
    <row r="23" spans="1:12">
      <c r="D23" s="658"/>
      <c r="E23" s="402"/>
      <c r="F23" s="402"/>
      <c r="G23" s="402"/>
      <c r="H23" s="402"/>
      <c r="I23" s="402"/>
      <c r="J23" s="402"/>
      <c r="K23" s="402"/>
    </row>
    <row r="24" spans="1:12">
      <c r="D24" s="402"/>
      <c r="E24" s="402"/>
      <c r="F24" s="402"/>
      <c r="G24" s="402"/>
      <c r="H24" s="402"/>
      <c r="I24" s="402"/>
      <c r="J24" s="402"/>
      <c r="K24" s="402"/>
    </row>
    <row r="25" spans="1:12">
      <c r="D25" s="402"/>
      <c r="E25" s="402"/>
      <c r="F25" s="402"/>
      <c r="G25" s="402"/>
      <c r="H25" s="402"/>
      <c r="I25" s="402"/>
      <c r="J25" s="402"/>
      <c r="K25" s="402"/>
    </row>
    <row r="26" spans="1:12">
      <c r="D26" s="402"/>
      <c r="E26" s="402"/>
      <c r="F26" s="402"/>
      <c r="G26" s="402"/>
      <c r="H26" s="402"/>
      <c r="I26" s="402"/>
      <c r="J26" s="402"/>
      <c r="K26" s="402"/>
    </row>
    <row r="27" spans="1:12">
      <c r="C27" s="278"/>
      <c r="F27" s="276"/>
      <c r="G27" s="278"/>
      <c r="H27" s="278"/>
      <c r="I27" s="278"/>
      <c r="J27" s="276"/>
      <c r="K27" s="276"/>
    </row>
    <row r="28" spans="1:12">
      <c r="C28" s="281" t="s">
        <v>550</v>
      </c>
      <c r="F28" s="349"/>
      <c r="G28" s="349" t="s">
        <v>551</v>
      </c>
      <c r="H28" s="349"/>
      <c r="I28" s="349"/>
      <c r="J28" s="349"/>
      <c r="K28" s="349"/>
    </row>
    <row r="29" spans="1:12">
      <c r="C29" s="281" t="s">
        <v>552</v>
      </c>
      <c r="F29" s="852" t="s">
        <v>654</v>
      </c>
      <c r="G29" s="852"/>
      <c r="H29" s="852"/>
      <c r="I29" s="852"/>
      <c r="J29" s="349"/>
      <c r="K29" s="349"/>
    </row>
    <row r="30" spans="1:12">
      <c r="F30" s="276"/>
      <c r="G30" s="276"/>
      <c r="H30" s="276"/>
      <c r="I30" s="276"/>
      <c r="J30" s="276"/>
      <c r="K30" s="276"/>
    </row>
    <row r="42" spans="13:13">
      <c r="M42" s="711"/>
    </row>
    <row r="67" spans="13:15">
      <c r="M67" s="711"/>
      <c r="O67" s="711" t="s">
        <v>1078</v>
      </c>
    </row>
  </sheetData>
  <mergeCells count="7">
    <mergeCell ref="F29:I29"/>
    <mergeCell ref="B7:C9"/>
    <mergeCell ref="D7:J7"/>
    <mergeCell ref="K7:K8"/>
    <mergeCell ref="B1:K1"/>
    <mergeCell ref="B3:K3"/>
    <mergeCell ref="B2:K2"/>
  </mergeCells>
  <pageMargins left="0.7" right="0.7" top="0.38" bottom="0.75" header="0.3" footer="0.3"/>
  <pageSetup scale="6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70"/>
  <sheetViews>
    <sheetView showGridLines="0" zoomScale="85" zoomScaleNormal="85" workbookViewId="0">
      <selection activeCell="H30" sqref="H30"/>
    </sheetView>
  </sheetViews>
  <sheetFormatPr baseColWidth="10" defaultRowHeight="12.75"/>
  <cols>
    <col min="1" max="1" width="1.5703125" style="23" customWidth="1"/>
    <col min="2" max="2" width="4.5703125" style="430" customWidth="1"/>
    <col min="3" max="3" width="60.28515625" style="272" customWidth="1"/>
    <col min="4" max="4" width="14.140625" style="272" bestFit="1" customWidth="1"/>
    <col min="5" max="5" width="13.85546875" style="272" customWidth="1"/>
    <col min="6" max="6" width="15" style="272" customWidth="1"/>
    <col min="7" max="7" width="15.85546875" style="272" customWidth="1"/>
    <col min="8" max="8" width="14.28515625" style="272" customWidth="1"/>
    <col min="9" max="9" width="13.7109375" style="272" customWidth="1"/>
    <col min="10" max="10" width="14.140625" style="272" bestFit="1" customWidth="1"/>
    <col min="11" max="11" width="14.85546875" style="272" bestFit="1" customWidth="1"/>
    <col min="12" max="12" width="3.28515625" style="23" customWidth="1"/>
    <col min="13" max="16384" width="11.42578125" style="272"/>
  </cols>
  <sheetData>
    <row r="1" spans="1:12" ht="18.75" customHeight="1">
      <c r="B1" s="823" t="s">
        <v>444</v>
      </c>
      <c r="C1" s="823"/>
      <c r="D1" s="823"/>
      <c r="E1" s="823"/>
      <c r="F1" s="823"/>
      <c r="G1" s="823"/>
      <c r="H1" s="823"/>
      <c r="I1" s="823"/>
      <c r="J1" s="823"/>
      <c r="K1" s="823"/>
    </row>
    <row r="2" spans="1:12" ht="18.75" customHeight="1">
      <c r="B2" s="823" t="s">
        <v>448</v>
      </c>
      <c r="C2" s="823"/>
      <c r="D2" s="823"/>
      <c r="E2" s="823"/>
      <c r="F2" s="823"/>
      <c r="G2" s="823"/>
      <c r="H2" s="823"/>
      <c r="I2" s="823"/>
      <c r="J2" s="823"/>
      <c r="K2" s="823"/>
    </row>
    <row r="3" spans="1:12" ht="18.75" customHeight="1">
      <c r="B3" s="823" t="s">
        <v>1212</v>
      </c>
      <c r="C3" s="823"/>
      <c r="D3" s="823"/>
      <c r="E3" s="823"/>
      <c r="F3" s="823"/>
      <c r="G3" s="823"/>
      <c r="H3" s="823"/>
      <c r="I3" s="823"/>
      <c r="J3" s="823"/>
      <c r="K3" s="823"/>
    </row>
    <row r="4" spans="1:12" s="23" customFormat="1" ht="9" customHeight="1"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2" s="23" customFormat="1" ht="21.75" customHeight="1">
      <c r="C5" s="28" t="s">
        <v>3</v>
      </c>
      <c r="D5" s="286" t="s">
        <v>549</v>
      </c>
      <c r="E5" s="286"/>
      <c r="F5" s="409"/>
      <c r="G5" s="409"/>
      <c r="H5" s="409"/>
      <c r="I5" s="409"/>
      <c r="J5" s="409"/>
      <c r="K5" s="410"/>
    </row>
    <row r="6" spans="1:12" s="23" customFormat="1" ht="9" customHeight="1">
      <c r="B6" s="410"/>
      <c r="C6" s="410"/>
      <c r="D6" s="410"/>
      <c r="E6" s="410"/>
      <c r="F6" s="410"/>
      <c r="G6" s="410"/>
      <c r="H6" s="410"/>
      <c r="I6" s="410"/>
      <c r="J6" s="410"/>
      <c r="K6" s="410"/>
    </row>
    <row r="7" spans="1:12">
      <c r="B7" s="915" t="s">
        <v>74</v>
      </c>
      <c r="C7" s="915"/>
      <c r="D7" s="916" t="s">
        <v>222</v>
      </c>
      <c r="E7" s="916"/>
      <c r="F7" s="916"/>
      <c r="G7" s="916"/>
      <c r="H7" s="916"/>
      <c r="I7" s="916"/>
      <c r="J7" s="916"/>
      <c r="K7" s="916" t="s">
        <v>223</v>
      </c>
    </row>
    <row r="8" spans="1:12" ht="43.5" customHeight="1">
      <c r="B8" s="915"/>
      <c r="C8" s="915"/>
      <c r="D8" s="380" t="s">
        <v>224</v>
      </c>
      <c r="E8" s="380" t="s">
        <v>225</v>
      </c>
      <c r="F8" s="380" t="s">
        <v>203</v>
      </c>
      <c r="G8" s="380" t="s">
        <v>397</v>
      </c>
      <c r="H8" s="380" t="s">
        <v>204</v>
      </c>
      <c r="I8" s="380" t="s">
        <v>398</v>
      </c>
      <c r="J8" s="380" t="s">
        <v>226</v>
      </c>
      <c r="K8" s="916"/>
    </row>
    <row r="9" spans="1:12">
      <c r="B9" s="915"/>
      <c r="C9" s="915"/>
      <c r="D9" s="380">
        <v>1</v>
      </c>
      <c r="E9" s="380">
        <v>2</v>
      </c>
      <c r="F9" s="380" t="s">
        <v>227</v>
      </c>
      <c r="G9" s="380">
        <v>4</v>
      </c>
      <c r="H9" s="380">
        <v>5</v>
      </c>
      <c r="I9" s="380">
        <v>6</v>
      </c>
      <c r="J9" s="380">
        <v>7</v>
      </c>
      <c r="K9" s="380" t="s">
        <v>459</v>
      </c>
    </row>
    <row r="10" spans="1:12" ht="3" customHeight="1">
      <c r="B10" s="411"/>
      <c r="C10" s="393"/>
      <c r="D10" s="412"/>
      <c r="E10" s="412"/>
      <c r="F10" s="412"/>
      <c r="G10" s="412"/>
      <c r="H10" s="412"/>
      <c r="I10" s="412"/>
      <c r="J10" s="412"/>
      <c r="K10" s="412"/>
    </row>
    <row r="11" spans="1:12" s="414" customFormat="1">
      <c r="A11" s="91"/>
      <c r="B11" s="925" t="s">
        <v>235</v>
      </c>
      <c r="C11" s="926"/>
      <c r="D11" s="413">
        <f>SUM(D12:D20)</f>
        <v>0</v>
      </c>
      <c r="E11" s="413">
        <f t="shared" ref="E11:K11" si="0">SUM(E12:E20)</f>
        <v>0</v>
      </c>
      <c r="F11" s="413">
        <f t="shared" si="0"/>
        <v>0</v>
      </c>
      <c r="G11" s="413">
        <f t="shared" si="0"/>
        <v>0</v>
      </c>
      <c r="H11" s="413">
        <f t="shared" si="0"/>
        <v>0</v>
      </c>
      <c r="I11" s="413">
        <f t="shared" si="0"/>
        <v>0</v>
      </c>
      <c r="J11" s="413">
        <f t="shared" si="0"/>
        <v>0</v>
      </c>
      <c r="K11" s="413">
        <f t="shared" si="0"/>
        <v>0</v>
      </c>
      <c r="L11" s="91"/>
    </row>
    <row r="12" spans="1:12" s="414" customFormat="1">
      <c r="A12" s="91"/>
      <c r="B12" s="415"/>
      <c r="C12" s="416" t="s">
        <v>236</v>
      </c>
      <c r="D12" s="385"/>
      <c r="E12" s="385"/>
      <c r="F12" s="385">
        <f>+D12+E12</f>
        <v>0</v>
      </c>
      <c r="G12" s="385"/>
      <c r="H12" s="385"/>
      <c r="I12" s="385"/>
      <c r="J12" s="385"/>
      <c r="K12" s="385">
        <f t="shared" ref="K12:K19" si="1">+F12-H12</f>
        <v>0</v>
      </c>
      <c r="L12" s="91"/>
    </row>
    <row r="13" spans="1:12" s="414" customFormat="1">
      <c r="A13" s="91"/>
      <c r="B13" s="415"/>
      <c r="C13" s="416" t="s">
        <v>237</v>
      </c>
      <c r="D13" s="417"/>
      <c r="E13" s="417"/>
      <c r="F13" s="385">
        <f t="shared" ref="F13:F29" si="2">+D13+E13</f>
        <v>0</v>
      </c>
      <c r="G13" s="417"/>
      <c r="H13" s="417"/>
      <c r="I13" s="417"/>
      <c r="J13" s="417"/>
      <c r="K13" s="417">
        <f t="shared" si="1"/>
        <v>0</v>
      </c>
      <c r="L13" s="91"/>
    </row>
    <row r="14" spans="1:12" s="414" customFormat="1">
      <c r="A14" s="91"/>
      <c r="B14" s="415"/>
      <c r="C14" s="416" t="s">
        <v>238</v>
      </c>
      <c r="D14" s="417"/>
      <c r="E14" s="417"/>
      <c r="F14" s="385">
        <f t="shared" si="2"/>
        <v>0</v>
      </c>
      <c r="G14" s="417"/>
      <c r="H14" s="417"/>
      <c r="I14" s="417"/>
      <c r="J14" s="417"/>
      <c r="K14" s="417">
        <f t="shared" si="1"/>
        <v>0</v>
      </c>
      <c r="L14" s="91"/>
    </row>
    <row r="15" spans="1:12" s="414" customFormat="1">
      <c r="A15" s="91"/>
      <c r="B15" s="415"/>
      <c r="C15" s="416" t="s">
        <v>239</v>
      </c>
      <c r="D15" s="417"/>
      <c r="E15" s="417"/>
      <c r="F15" s="385">
        <f t="shared" si="2"/>
        <v>0</v>
      </c>
      <c r="G15" s="417"/>
      <c r="H15" s="417"/>
      <c r="I15" s="417"/>
      <c r="J15" s="417"/>
      <c r="K15" s="417">
        <f t="shared" si="1"/>
        <v>0</v>
      </c>
      <c r="L15" s="91"/>
    </row>
    <row r="16" spans="1:12" s="414" customFormat="1">
      <c r="A16" s="91"/>
      <c r="B16" s="415"/>
      <c r="C16" s="416" t="s">
        <v>240</v>
      </c>
      <c r="D16" s="417"/>
      <c r="E16" s="417"/>
      <c r="F16" s="385">
        <f t="shared" si="2"/>
        <v>0</v>
      </c>
      <c r="G16" s="417"/>
      <c r="H16" s="417"/>
      <c r="I16" s="417"/>
      <c r="J16" s="417"/>
      <c r="K16" s="417">
        <f t="shared" si="1"/>
        <v>0</v>
      </c>
      <c r="L16" s="91"/>
    </row>
    <row r="17" spans="1:12" s="414" customFormat="1">
      <c r="A17" s="91"/>
      <c r="B17" s="415"/>
      <c r="C17" s="416" t="s">
        <v>241</v>
      </c>
      <c r="D17" s="417"/>
      <c r="E17" s="417"/>
      <c r="F17" s="385">
        <f t="shared" si="2"/>
        <v>0</v>
      </c>
      <c r="G17" s="417"/>
      <c r="H17" s="417"/>
      <c r="I17" s="417"/>
      <c r="J17" s="417"/>
      <c r="K17" s="417">
        <f t="shared" si="1"/>
        <v>0</v>
      </c>
      <c r="L17" s="91"/>
    </row>
    <row r="18" spans="1:12" s="414" customFormat="1">
      <c r="A18" s="91"/>
      <c r="B18" s="415"/>
      <c r="C18" s="416" t="s">
        <v>242</v>
      </c>
      <c r="D18" s="417"/>
      <c r="E18" s="417"/>
      <c r="F18" s="385">
        <f t="shared" si="2"/>
        <v>0</v>
      </c>
      <c r="G18" s="417"/>
      <c r="H18" s="417"/>
      <c r="I18" s="417"/>
      <c r="J18" s="417"/>
      <c r="K18" s="417">
        <f t="shared" si="1"/>
        <v>0</v>
      </c>
      <c r="L18" s="91"/>
    </row>
    <row r="19" spans="1:12" s="414" customFormat="1">
      <c r="A19" s="91"/>
      <c r="B19" s="415"/>
      <c r="C19" s="416" t="s">
        <v>233</v>
      </c>
      <c r="D19" s="417"/>
      <c r="E19" s="417"/>
      <c r="F19" s="385">
        <f t="shared" si="2"/>
        <v>0</v>
      </c>
      <c r="G19" s="417"/>
      <c r="H19" s="417"/>
      <c r="I19" s="417"/>
      <c r="J19" s="417"/>
      <c r="K19" s="417">
        <f t="shared" si="1"/>
        <v>0</v>
      </c>
      <c r="L19" s="91"/>
    </row>
    <row r="20" spans="1:12" s="414" customFormat="1">
      <c r="A20" s="91"/>
      <c r="B20" s="415"/>
      <c r="C20" s="416"/>
      <c r="D20" s="417"/>
      <c r="E20" s="417"/>
      <c r="F20" s="385">
        <f t="shared" si="2"/>
        <v>0</v>
      </c>
      <c r="G20" s="417"/>
      <c r="H20" s="417"/>
      <c r="I20" s="417"/>
      <c r="J20" s="417"/>
      <c r="K20" s="417"/>
      <c r="L20" s="91"/>
    </row>
    <row r="21" spans="1:12" s="420" customFormat="1">
      <c r="A21" s="419"/>
      <c r="B21" s="925" t="s">
        <v>243</v>
      </c>
      <c r="C21" s="926"/>
      <c r="D21" s="592">
        <f>SUM(D22:D28)</f>
        <v>71752556.019999996</v>
      </c>
      <c r="E21" s="592">
        <f t="shared" ref="E21" si="3">SUM(E22:E28)</f>
        <v>83564368.879999995</v>
      </c>
      <c r="F21" s="418">
        <f>+D21+E21</f>
        <v>155316924.89999998</v>
      </c>
      <c r="G21" s="592">
        <f>SUM(G22:G28)</f>
        <v>91344853.260000005</v>
      </c>
      <c r="H21" s="592">
        <f>SUM(H22:H28)</f>
        <v>88227780.180000007</v>
      </c>
      <c r="I21" s="592">
        <f>SUM(I22:I28)</f>
        <v>88227780.180000007</v>
      </c>
      <c r="J21" s="592">
        <f>SUM(J22:J28)</f>
        <v>88227780.180000007</v>
      </c>
      <c r="K21" s="592">
        <f>+F21-H21</f>
        <v>67089144.719999969</v>
      </c>
      <c r="L21" s="419"/>
    </row>
    <row r="22" spans="1:12" s="414" customFormat="1">
      <c r="A22" s="91"/>
      <c r="B22" s="415"/>
      <c r="C22" s="416" t="s">
        <v>244</v>
      </c>
      <c r="D22" s="421"/>
      <c r="E22" s="421"/>
      <c r="F22" s="385">
        <f t="shared" si="2"/>
        <v>0</v>
      </c>
      <c r="G22" s="417"/>
      <c r="H22" s="421"/>
      <c r="I22" s="421"/>
      <c r="J22" s="421"/>
      <c r="K22" s="417">
        <f t="shared" ref="K22:K28" si="4">+F22-H22</f>
        <v>0</v>
      </c>
      <c r="L22" s="91"/>
    </row>
    <row r="23" spans="1:12" s="414" customFormat="1">
      <c r="A23" s="91"/>
      <c r="B23" s="415"/>
      <c r="C23" s="416" t="s">
        <v>245</v>
      </c>
      <c r="D23" s="421"/>
      <c r="E23" s="421"/>
      <c r="F23" s="385">
        <f t="shared" si="2"/>
        <v>0</v>
      </c>
      <c r="G23" s="417"/>
      <c r="H23" s="421"/>
      <c r="I23" s="421"/>
      <c r="J23" s="421"/>
      <c r="K23" s="417">
        <f t="shared" si="4"/>
        <v>0</v>
      </c>
      <c r="L23" s="91"/>
    </row>
    <row r="24" spans="1:12" s="414" customFormat="1">
      <c r="A24" s="91"/>
      <c r="B24" s="415"/>
      <c r="C24" s="416" t="s">
        <v>246</v>
      </c>
      <c r="D24" s="421"/>
      <c r="E24" s="421"/>
      <c r="F24" s="385">
        <f t="shared" si="2"/>
        <v>0</v>
      </c>
      <c r="G24" s="417"/>
      <c r="H24" s="421"/>
      <c r="I24" s="421"/>
      <c r="J24" s="421"/>
      <c r="K24" s="417">
        <f t="shared" si="4"/>
        <v>0</v>
      </c>
      <c r="L24" s="91"/>
    </row>
    <row r="25" spans="1:12" s="414" customFormat="1">
      <c r="A25" s="91"/>
      <c r="B25" s="415"/>
      <c r="C25" s="416" t="s">
        <v>247</v>
      </c>
      <c r="D25" s="421"/>
      <c r="E25" s="421"/>
      <c r="F25" s="385">
        <f t="shared" si="2"/>
        <v>0</v>
      </c>
      <c r="G25" s="417"/>
      <c r="H25" s="421"/>
      <c r="I25" s="421"/>
      <c r="J25" s="421"/>
      <c r="K25" s="417">
        <f t="shared" si="4"/>
        <v>0</v>
      </c>
      <c r="L25" s="91"/>
    </row>
    <row r="26" spans="1:12" s="414" customFormat="1">
      <c r="A26" s="91"/>
      <c r="B26" s="415"/>
      <c r="C26" s="416" t="s">
        <v>248</v>
      </c>
      <c r="D26" s="422">
        <v>71752556.019999996</v>
      </c>
      <c r="E26" s="422">
        <v>83564368.879999995</v>
      </c>
      <c r="F26" s="422">
        <f t="shared" si="2"/>
        <v>155316924.89999998</v>
      </c>
      <c r="G26" s="422">
        <v>91344853.260000005</v>
      </c>
      <c r="H26" s="422">
        <v>88227780.180000007</v>
      </c>
      <c r="I26" s="422">
        <v>88227780.180000007</v>
      </c>
      <c r="J26" s="422">
        <v>88227780.180000007</v>
      </c>
      <c r="K26" s="385">
        <f t="shared" si="4"/>
        <v>67089144.719999969</v>
      </c>
      <c r="L26" s="91"/>
    </row>
    <row r="27" spans="1:12" s="414" customFormat="1">
      <c r="A27" s="91"/>
      <c r="B27" s="415"/>
      <c r="C27" s="416" t="s">
        <v>249</v>
      </c>
      <c r="D27" s="421"/>
      <c r="E27" s="421"/>
      <c r="F27" s="385">
        <f t="shared" si="2"/>
        <v>0</v>
      </c>
      <c r="G27" s="591"/>
      <c r="H27" s="421"/>
      <c r="I27" s="421"/>
      <c r="J27" s="421"/>
      <c r="K27" s="417">
        <f t="shared" si="4"/>
        <v>0</v>
      </c>
      <c r="L27" s="91"/>
    </row>
    <row r="28" spans="1:12" s="414" customFormat="1">
      <c r="A28" s="91"/>
      <c r="B28" s="415"/>
      <c r="C28" s="416" t="s">
        <v>250</v>
      </c>
      <c r="D28" s="421"/>
      <c r="E28" s="421"/>
      <c r="F28" s="385">
        <f t="shared" si="2"/>
        <v>0</v>
      </c>
      <c r="G28" s="417"/>
      <c r="H28" s="421"/>
      <c r="I28" s="421"/>
      <c r="J28" s="421"/>
      <c r="K28" s="417">
        <f t="shared" si="4"/>
        <v>0</v>
      </c>
      <c r="L28" s="91"/>
    </row>
    <row r="29" spans="1:12" s="414" customFormat="1">
      <c r="A29" s="91"/>
      <c r="B29" s="415"/>
      <c r="C29" s="416"/>
      <c r="D29" s="421"/>
      <c r="E29" s="421"/>
      <c r="F29" s="385">
        <f t="shared" si="2"/>
        <v>0</v>
      </c>
      <c r="G29" s="421"/>
      <c r="H29" s="421"/>
      <c r="I29" s="421"/>
      <c r="J29" s="421"/>
      <c r="K29" s="421"/>
      <c r="L29" s="91"/>
    </row>
    <row r="30" spans="1:12" s="420" customFormat="1">
      <c r="A30" s="419"/>
      <c r="B30" s="925" t="s">
        <v>251</v>
      </c>
      <c r="C30" s="926"/>
      <c r="D30" s="418">
        <f>SUM(D31:D39)</f>
        <v>0</v>
      </c>
      <c r="E30" s="418">
        <f>SUM(E31:E39)</f>
        <v>0</v>
      </c>
      <c r="F30" s="385">
        <f>+D30+E30</f>
        <v>0</v>
      </c>
      <c r="G30" s="418"/>
      <c r="H30" s="418">
        <f>SUM(H31:H39)</f>
        <v>0</v>
      </c>
      <c r="I30" s="418"/>
      <c r="J30" s="418">
        <f>SUM(J31:J39)</f>
        <v>0</v>
      </c>
      <c r="K30" s="385">
        <f>+F30-H30-J30</f>
        <v>0</v>
      </c>
      <c r="L30" s="419"/>
    </row>
    <row r="31" spans="1:12" s="414" customFormat="1">
      <c r="A31" s="91"/>
      <c r="B31" s="415"/>
      <c r="C31" s="416" t="s">
        <v>252</v>
      </c>
      <c r="D31" s="422"/>
      <c r="E31" s="422"/>
      <c r="F31" s="385">
        <f t="shared" ref="F31:F39" si="5">+D31+E31</f>
        <v>0</v>
      </c>
      <c r="G31" s="422"/>
      <c r="H31" s="422"/>
      <c r="I31" s="422"/>
      <c r="J31" s="422"/>
      <c r="K31" s="385">
        <f>+F31-H31</f>
        <v>0</v>
      </c>
      <c r="L31" s="91"/>
    </row>
    <row r="32" spans="1:12" s="414" customFormat="1">
      <c r="A32" s="91"/>
      <c r="B32" s="415"/>
      <c r="C32" s="416" t="s">
        <v>253</v>
      </c>
      <c r="D32" s="422"/>
      <c r="E32" s="422"/>
      <c r="F32" s="385">
        <f t="shared" si="5"/>
        <v>0</v>
      </c>
      <c r="G32" s="422"/>
      <c r="H32" s="422"/>
      <c r="I32" s="422"/>
      <c r="J32" s="422"/>
      <c r="K32" s="385">
        <f>+F32-H32-J32</f>
        <v>0</v>
      </c>
      <c r="L32" s="91"/>
    </row>
    <row r="33" spans="1:12" s="414" customFormat="1">
      <c r="A33" s="91"/>
      <c r="B33" s="415"/>
      <c r="C33" s="416" t="s">
        <v>254</v>
      </c>
      <c r="D33" s="422"/>
      <c r="E33" s="422"/>
      <c r="F33" s="385">
        <f t="shared" si="5"/>
        <v>0</v>
      </c>
      <c r="G33" s="422"/>
      <c r="H33" s="422"/>
      <c r="I33" s="422"/>
      <c r="J33" s="422"/>
      <c r="K33" s="385">
        <f t="shared" ref="K33:K39" si="6">+F33-H33</f>
        <v>0</v>
      </c>
      <c r="L33" s="91"/>
    </row>
    <row r="34" spans="1:12" s="414" customFormat="1">
      <c r="A34" s="91"/>
      <c r="B34" s="415"/>
      <c r="C34" s="416" t="s">
        <v>255</v>
      </c>
      <c r="D34" s="422"/>
      <c r="E34" s="422"/>
      <c r="F34" s="385">
        <f t="shared" si="5"/>
        <v>0</v>
      </c>
      <c r="G34" s="422"/>
      <c r="H34" s="422"/>
      <c r="I34" s="422"/>
      <c r="J34" s="422"/>
      <c r="K34" s="385">
        <f t="shared" si="6"/>
        <v>0</v>
      </c>
      <c r="L34" s="91"/>
    </row>
    <row r="35" spans="1:12" s="414" customFormat="1">
      <c r="A35" s="91"/>
      <c r="B35" s="415"/>
      <c r="C35" s="416" t="s">
        <v>256</v>
      </c>
      <c r="D35" s="422"/>
      <c r="E35" s="422"/>
      <c r="F35" s="385">
        <f t="shared" si="5"/>
        <v>0</v>
      </c>
      <c r="G35" s="422"/>
      <c r="H35" s="422"/>
      <c r="I35" s="422"/>
      <c r="J35" s="422"/>
      <c r="K35" s="385">
        <f t="shared" si="6"/>
        <v>0</v>
      </c>
      <c r="L35" s="91"/>
    </row>
    <row r="36" spans="1:12" s="414" customFormat="1">
      <c r="A36" s="91"/>
      <c r="B36" s="415"/>
      <c r="C36" s="416" t="s">
        <v>257</v>
      </c>
      <c r="D36" s="422"/>
      <c r="E36" s="422"/>
      <c r="F36" s="385">
        <f t="shared" si="5"/>
        <v>0</v>
      </c>
      <c r="G36" s="422"/>
      <c r="H36" s="422"/>
      <c r="I36" s="422"/>
      <c r="J36" s="422"/>
      <c r="K36" s="385">
        <f t="shared" si="6"/>
        <v>0</v>
      </c>
      <c r="L36" s="91"/>
    </row>
    <row r="37" spans="1:12" s="414" customFormat="1">
      <c r="A37" s="91"/>
      <c r="B37" s="415"/>
      <c r="C37" s="416" t="s">
        <v>258</v>
      </c>
      <c r="D37" s="422"/>
      <c r="E37" s="422"/>
      <c r="F37" s="385">
        <f t="shared" si="5"/>
        <v>0</v>
      </c>
      <c r="G37" s="422"/>
      <c r="H37" s="422"/>
      <c r="I37" s="422"/>
      <c r="J37" s="422"/>
      <c r="K37" s="385">
        <f t="shared" si="6"/>
        <v>0</v>
      </c>
      <c r="L37" s="91"/>
    </row>
    <row r="38" spans="1:12" s="414" customFormat="1">
      <c r="A38" s="91"/>
      <c r="B38" s="415"/>
      <c r="C38" s="416" t="s">
        <v>259</v>
      </c>
      <c r="D38" s="422"/>
      <c r="E38" s="422"/>
      <c r="F38" s="385">
        <f t="shared" si="5"/>
        <v>0</v>
      </c>
      <c r="G38" s="422"/>
      <c r="H38" s="422"/>
      <c r="I38" s="422"/>
      <c r="J38" s="422"/>
      <c r="K38" s="385">
        <f t="shared" si="6"/>
        <v>0</v>
      </c>
      <c r="L38" s="91"/>
    </row>
    <row r="39" spans="1:12" s="414" customFormat="1">
      <c r="A39" s="91"/>
      <c r="B39" s="415"/>
      <c r="C39" s="416" t="s">
        <v>260</v>
      </c>
      <c r="D39" s="422"/>
      <c r="E39" s="422"/>
      <c r="F39" s="385">
        <f t="shared" si="5"/>
        <v>0</v>
      </c>
      <c r="G39" s="422"/>
      <c r="H39" s="422"/>
      <c r="I39" s="422"/>
      <c r="J39" s="422"/>
      <c r="K39" s="385">
        <f t="shared" si="6"/>
        <v>0</v>
      </c>
      <c r="L39" s="91"/>
    </row>
    <row r="40" spans="1:12" s="414" customFormat="1">
      <c r="A40" s="91"/>
      <c r="B40" s="415"/>
      <c r="C40" s="416"/>
      <c r="D40" s="422"/>
      <c r="E40" s="422"/>
      <c r="F40" s="385"/>
      <c r="G40" s="422"/>
      <c r="H40" s="422"/>
      <c r="I40" s="422"/>
      <c r="J40" s="422"/>
      <c r="K40" s="385"/>
      <c r="L40" s="91"/>
    </row>
    <row r="41" spans="1:12" s="420" customFormat="1">
      <c r="A41" s="419"/>
      <c r="B41" s="925" t="s">
        <v>261</v>
      </c>
      <c r="C41" s="926"/>
      <c r="D41" s="418">
        <f>SUM(D42:D45)</f>
        <v>0</v>
      </c>
      <c r="E41" s="418">
        <f>SUM(E42:E45)</f>
        <v>0</v>
      </c>
      <c r="F41" s="385">
        <f>+D41+E41</f>
        <v>0</v>
      </c>
      <c r="G41" s="418"/>
      <c r="H41" s="418">
        <f t="shared" ref="H41:J41" si="7">SUM(H42:H45)</f>
        <v>0</v>
      </c>
      <c r="I41" s="418"/>
      <c r="J41" s="418">
        <f t="shared" si="7"/>
        <v>0</v>
      </c>
      <c r="K41" s="385">
        <f>+F41-H41</f>
        <v>0</v>
      </c>
      <c r="L41" s="419"/>
    </row>
    <row r="42" spans="1:12" s="414" customFormat="1">
      <c r="A42" s="91"/>
      <c r="B42" s="415"/>
      <c r="C42" s="416" t="s">
        <v>262</v>
      </c>
      <c r="D42" s="422"/>
      <c r="E42" s="422"/>
      <c r="F42" s="385">
        <f t="shared" ref="F42:F45" si="8">+D42+E42</f>
        <v>0</v>
      </c>
      <c r="G42" s="422"/>
      <c r="H42" s="422"/>
      <c r="I42" s="422"/>
      <c r="J42" s="422"/>
      <c r="K42" s="385">
        <f>+F42-H42</f>
        <v>0</v>
      </c>
      <c r="L42" s="91"/>
    </row>
    <row r="43" spans="1:12" s="414" customFormat="1" ht="25.5">
      <c r="A43" s="91"/>
      <c r="B43" s="415"/>
      <c r="C43" s="416" t="s">
        <v>263</v>
      </c>
      <c r="D43" s="422"/>
      <c r="E43" s="422"/>
      <c r="F43" s="385">
        <f t="shared" si="8"/>
        <v>0</v>
      </c>
      <c r="G43" s="422"/>
      <c r="H43" s="422"/>
      <c r="I43" s="422"/>
      <c r="J43" s="422"/>
      <c r="K43" s="385">
        <f>+F43-H43</f>
        <v>0</v>
      </c>
      <c r="L43" s="91"/>
    </row>
    <row r="44" spans="1:12" s="414" customFormat="1">
      <c r="A44" s="91"/>
      <c r="B44" s="415"/>
      <c r="C44" s="416" t="s">
        <v>264</v>
      </c>
      <c r="D44" s="422"/>
      <c r="E44" s="422"/>
      <c r="F44" s="385">
        <f t="shared" si="8"/>
        <v>0</v>
      </c>
      <c r="G44" s="422"/>
      <c r="H44" s="422"/>
      <c r="I44" s="422"/>
      <c r="J44" s="422"/>
      <c r="K44" s="385">
        <f>+F44-H44</f>
        <v>0</v>
      </c>
      <c r="L44" s="91"/>
    </row>
    <row r="45" spans="1:12" s="414" customFormat="1">
      <c r="A45" s="91"/>
      <c r="B45" s="415"/>
      <c r="C45" s="416" t="s">
        <v>265</v>
      </c>
      <c r="D45" s="422"/>
      <c r="E45" s="422"/>
      <c r="F45" s="385">
        <f t="shared" si="8"/>
        <v>0</v>
      </c>
      <c r="G45" s="422"/>
      <c r="H45" s="422"/>
      <c r="I45" s="422"/>
      <c r="J45" s="422"/>
      <c r="K45" s="385">
        <f>+F45-H45</f>
        <v>0</v>
      </c>
      <c r="L45" s="91"/>
    </row>
    <row r="46" spans="1:12" s="414" customFormat="1">
      <c r="A46" s="91"/>
      <c r="B46" s="423"/>
      <c r="C46" s="424"/>
      <c r="D46" s="425"/>
      <c r="E46" s="425"/>
      <c r="F46" s="593"/>
      <c r="G46" s="425"/>
      <c r="H46" s="425"/>
      <c r="I46" s="425"/>
      <c r="J46" s="425"/>
      <c r="K46" s="425"/>
      <c r="L46" s="91"/>
    </row>
    <row r="47" spans="1:12" s="420" customFormat="1" ht="14.25" customHeight="1">
      <c r="A47" s="419"/>
      <c r="B47" s="426"/>
      <c r="C47" s="427" t="s">
        <v>228</v>
      </c>
      <c r="D47" s="428">
        <f>+D11+D21+D30+D41</f>
        <v>71752556.019999996</v>
      </c>
      <c r="E47" s="428">
        <f t="shared" ref="E47:K47" si="9">+E11+E21+E30+E41</f>
        <v>83564368.879999995</v>
      </c>
      <c r="F47" s="428">
        <f t="shared" si="9"/>
        <v>155316924.89999998</v>
      </c>
      <c r="G47" s="428">
        <f t="shared" si="9"/>
        <v>91344853.260000005</v>
      </c>
      <c r="H47" s="428">
        <f t="shared" si="9"/>
        <v>88227780.180000007</v>
      </c>
      <c r="I47" s="428">
        <f t="shared" si="9"/>
        <v>88227780.180000007</v>
      </c>
      <c r="J47" s="428">
        <f t="shared" si="9"/>
        <v>88227780.180000007</v>
      </c>
      <c r="K47" s="428">
        <f t="shared" si="9"/>
        <v>67089144.719999969</v>
      </c>
      <c r="L47" s="419"/>
    </row>
    <row r="49" spans="2:14">
      <c r="B49" s="16" t="s">
        <v>76</v>
      </c>
      <c r="F49" s="429" t="str">
        <f>IF(F47=CAdmon!F14," ","ERROR")</f>
        <v xml:space="preserve"> </v>
      </c>
      <c r="G49" s="429"/>
      <c r="H49" s="429" t="str">
        <f>IF(H47=CAdmon!H14," ","ERROR")</f>
        <v xml:space="preserve"> </v>
      </c>
      <c r="I49" s="429"/>
      <c r="J49" s="429" t="str">
        <f>IF(J47=CAdmon!J14," ","ERROR")</f>
        <v xml:space="preserve"> </v>
      </c>
      <c r="K49" s="429" t="str">
        <f>IF(K47=CAdmon!K14," ","ERROR")</f>
        <v xml:space="preserve"> </v>
      </c>
    </row>
    <row r="52" spans="2:14">
      <c r="C52" s="278"/>
    </row>
    <row r="53" spans="2:14">
      <c r="C53" s="281" t="s">
        <v>550</v>
      </c>
      <c r="F53" s="809" t="s">
        <v>551</v>
      </c>
      <c r="G53" s="809"/>
      <c r="H53" s="809"/>
      <c r="I53" s="809"/>
      <c r="J53" s="809"/>
      <c r="K53" s="809"/>
    </row>
    <row r="54" spans="2:14">
      <c r="C54" s="281" t="s">
        <v>552</v>
      </c>
      <c r="F54" s="810" t="s">
        <v>553</v>
      </c>
      <c r="G54" s="810"/>
      <c r="H54" s="810"/>
      <c r="I54" s="810"/>
      <c r="J54" s="810"/>
      <c r="K54" s="810"/>
    </row>
    <row r="59" spans="2:14">
      <c r="N59" s="711"/>
    </row>
    <row r="69" spans="14:14">
      <c r="N69" s="711"/>
    </row>
    <row r="70" spans="14:14">
      <c r="N70" s="711" t="s">
        <v>1079</v>
      </c>
    </row>
  </sheetData>
  <mergeCells count="12">
    <mergeCell ref="F54:K54"/>
    <mergeCell ref="F53:K53"/>
    <mergeCell ref="B11:C11"/>
    <mergeCell ref="B21:C21"/>
    <mergeCell ref="B30:C30"/>
    <mergeCell ref="B41:C41"/>
    <mergeCell ref="B7:C9"/>
    <mergeCell ref="D7:J7"/>
    <mergeCell ref="K7:K8"/>
    <mergeCell ref="B1:K1"/>
    <mergeCell ref="B2:K2"/>
    <mergeCell ref="B3:K3"/>
  </mergeCells>
  <pageMargins left="0.7" right="0.7" top="0.38" bottom="0.75" header="0.3" footer="0.3"/>
  <pageSetup scale="58" orientation="landscape" r:id="rId1"/>
  <ignoredErrors>
    <ignoredError sqref="F30:F39 F41:F45 K31:K32" formula="1"/>
  </ignoredError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7"/>
  <sheetViews>
    <sheetView showGridLines="0" zoomScale="85" zoomScaleNormal="85" workbookViewId="0">
      <selection activeCell="B4" sqref="B4"/>
    </sheetView>
  </sheetViews>
  <sheetFormatPr baseColWidth="10" defaultRowHeight="12.75"/>
  <cols>
    <col min="1" max="1" width="3" style="272" customWidth="1"/>
    <col min="2" max="2" width="18.5703125" style="272" customWidth="1"/>
    <col min="3" max="3" width="19" style="272" customWidth="1"/>
    <col min="4" max="7" width="11.42578125" style="272"/>
    <col min="8" max="8" width="13.42578125" style="272" customWidth="1"/>
    <col min="9" max="9" width="10" style="272" customWidth="1"/>
    <col min="10" max="16384" width="11.42578125" style="272"/>
  </cols>
  <sheetData>
    <row r="1" spans="1:9" ht="17.25" customHeight="1">
      <c r="A1" s="23"/>
      <c r="B1" s="823" t="s">
        <v>444</v>
      </c>
      <c r="C1" s="823"/>
      <c r="D1" s="823"/>
      <c r="E1" s="823"/>
      <c r="F1" s="823"/>
      <c r="G1" s="823"/>
      <c r="H1" s="823"/>
      <c r="I1" s="823"/>
    </row>
    <row r="2" spans="1:9" ht="17.25" customHeight="1">
      <c r="A2" s="23"/>
      <c r="B2" s="823" t="s">
        <v>449</v>
      </c>
      <c r="C2" s="823"/>
      <c r="D2" s="823"/>
      <c r="E2" s="823"/>
      <c r="F2" s="823"/>
      <c r="G2" s="823"/>
      <c r="H2" s="823"/>
      <c r="I2" s="823"/>
    </row>
    <row r="3" spans="1:9" ht="17.25" customHeight="1">
      <c r="A3" s="23"/>
      <c r="B3" s="823" t="s">
        <v>1196</v>
      </c>
      <c r="C3" s="823"/>
      <c r="D3" s="823"/>
      <c r="E3" s="823"/>
      <c r="F3" s="823"/>
      <c r="G3" s="823"/>
      <c r="H3" s="823"/>
      <c r="I3" s="823"/>
    </row>
    <row r="4" spans="1:9">
      <c r="A4" s="23"/>
      <c r="B4" s="23"/>
      <c r="C4" s="23"/>
      <c r="D4" s="23"/>
      <c r="E4" s="23"/>
      <c r="F4" s="23"/>
      <c r="G4" s="23"/>
      <c r="H4" s="23"/>
      <c r="I4" s="23"/>
    </row>
    <row r="5" spans="1:9">
      <c r="A5" s="23"/>
      <c r="B5" s="23"/>
      <c r="C5" s="23"/>
      <c r="D5" s="28" t="s">
        <v>3</v>
      </c>
      <c r="E5" s="286" t="s">
        <v>549</v>
      </c>
      <c r="F5" s="286"/>
      <c r="G5" s="409"/>
      <c r="H5" s="409"/>
      <c r="I5" s="409"/>
    </row>
    <row r="6" spans="1:9">
      <c r="A6" s="23"/>
      <c r="B6" s="23"/>
      <c r="C6" s="23"/>
      <c r="D6" s="23"/>
      <c r="E6" s="23"/>
      <c r="F6" s="23"/>
      <c r="G6" s="23"/>
      <c r="H6" s="23"/>
      <c r="I6" s="23"/>
    </row>
    <row r="7" spans="1:9">
      <c r="A7" s="23"/>
      <c r="B7" s="935" t="s">
        <v>401</v>
      </c>
      <c r="C7" s="935"/>
      <c r="D7" s="935" t="s">
        <v>402</v>
      </c>
      <c r="E7" s="935"/>
      <c r="F7" s="935" t="s">
        <v>403</v>
      </c>
      <c r="G7" s="935"/>
      <c r="H7" s="935" t="s">
        <v>404</v>
      </c>
      <c r="I7" s="935"/>
    </row>
    <row r="8" spans="1:9">
      <c r="A8" s="23"/>
      <c r="B8" s="935"/>
      <c r="C8" s="935"/>
      <c r="D8" s="935" t="s">
        <v>405</v>
      </c>
      <c r="E8" s="935"/>
      <c r="F8" s="935" t="s">
        <v>406</v>
      </c>
      <c r="G8" s="935"/>
      <c r="H8" s="935" t="s">
        <v>407</v>
      </c>
      <c r="I8" s="935"/>
    </row>
    <row r="9" spans="1:9">
      <c r="A9" s="23"/>
      <c r="B9" s="933" t="s">
        <v>408</v>
      </c>
      <c r="C9" s="823"/>
      <c r="D9" s="823"/>
      <c r="E9" s="823"/>
      <c r="F9" s="823"/>
      <c r="G9" s="823"/>
      <c r="H9" s="823"/>
      <c r="I9" s="934"/>
    </row>
    <row r="10" spans="1:9">
      <c r="A10" s="23"/>
      <c r="B10" s="927"/>
      <c r="C10" s="927"/>
      <c r="D10" s="927"/>
      <c r="E10" s="927"/>
      <c r="F10" s="927"/>
      <c r="G10" s="927"/>
      <c r="H10" s="931">
        <f>+D10-F10</f>
        <v>0</v>
      </c>
      <c r="I10" s="932"/>
    </row>
    <row r="11" spans="1:9">
      <c r="A11" s="23"/>
      <c r="B11" s="927"/>
      <c r="C11" s="927"/>
      <c r="D11" s="928"/>
      <c r="E11" s="928"/>
      <c r="F11" s="928"/>
      <c r="G11" s="928"/>
      <c r="H11" s="931">
        <f t="shared" ref="H11:H19" si="0">+D11-F11</f>
        <v>0</v>
      </c>
      <c r="I11" s="932"/>
    </row>
    <row r="12" spans="1:9">
      <c r="A12" s="23"/>
      <c r="B12" s="927"/>
      <c r="C12" s="927"/>
      <c r="D12" s="928"/>
      <c r="E12" s="928"/>
      <c r="F12" s="928"/>
      <c r="G12" s="928"/>
      <c r="H12" s="931">
        <f t="shared" si="0"/>
        <v>0</v>
      </c>
      <c r="I12" s="932"/>
    </row>
    <row r="13" spans="1:9">
      <c r="A13" s="23"/>
      <c r="B13" s="927"/>
      <c r="C13" s="927"/>
      <c r="D13" s="928"/>
      <c r="E13" s="928"/>
      <c r="F13" s="928"/>
      <c r="G13" s="928"/>
      <c r="H13" s="931">
        <f t="shared" si="0"/>
        <v>0</v>
      </c>
      <c r="I13" s="932"/>
    </row>
    <row r="14" spans="1:9">
      <c r="A14" s="23"/>
      <c r="B14" s="927"/>
      <c r="C14" s="927"/>
      <c r="D14" s="928"/>
      <c r="E14" s="928"/>
      <c r="F14" s="928"/>
      <c r="G14" s="928"/>
      <c r="H14" s="931">
        <f t="shared" si="0"/>
        <v>0</v>
      </c>
      <c r="I14" s="932"/>
    </row>
    <row r="15" spans="1:9">
      <c r="A15" s="23"/>
      <c r="B15" s="927"/>
      <c r="C15" s="927"/>
      <c r="D15" s="928"/>
      <c r="E15" s="928"/>
      <c r="F15" s="928"/>
      <c r="G15" s="928"/>
      <c r="H15" s="931">
        <f t="shared" si="0"/>
        <v>0</v>
      </c>
      <c r="I15" s="932"/>
    </row>
    <row r="16" spans="1:9">
      <c r="A16" s="23"/>
      <c r="B16" s="927"/>
      <c r="C16" s="927"/>
      <c r="D16" s="928"/>
      <c r="E16" s="928"/>
      <c r="F16" s="928"/>
      <c r="G16" s="928"/>
      <c r="H16" s="931">
        <f t="shared" si="0"/>
        <v>0</v>
      </c>
      <c r="I16" s="932"/>
    </row>
    <row r="17" spans="1:9">
      <c r="A17" s="23"/>
      <c r="B17" s="927"/>
      <c r="C17" s="927"/>
      <c r="D17" s="928"/>
      <c r="E17" s="928"/>
      <c r="F17" s="928"/>
      <c r="G17" s="928"/>
      <c r="H17" s="931">
        <f t="shared" si="0"/>
        <v>0</v>
      </c>
      <c r="I17" s="932"/>
    </row>
    <row r="18" spans="1:9">
      <c r="A18" s="23"/>
      <c r="B18" s="927"/>
      <c r="C18" s="927"/>
      <c r="D18" s="928"/>
      <c r="E18" s="928"/>
      <c r="F18" s="928"/>
      <c r="G18" s="928"/>
      <c r="H18" s="931">
        <f t="shared" si="0"/>
        <v>0</v>
      </c>
      <c r="I18" s="932"/>
    </row>
    <row r="19" spans="1:9">
      <c r="A19" s="23"/>
      <c r="B19" s="927" t="s">
        <v>409</v>
      </c>
      <c r="C19" s="927"/>
      <c r="D19" s="928">
        <f>SUM(D10:E18)</f>
        <v>0</v>
      </c>
      <c r="E19" s="928"/>
      <c r="F19" s="928">
        <f>SUM(F10:G18)</f>
        <v>0</v>
      </c>
      <c r="G19" s="928"/>
      <c r="H19" s="931">
        <f t="shared" si="0"/>
        <v>0</v>
      </c>
      <c r="I19" s="932"/>
    </row>
    <row r="20" spans="1:9">
      <c r="A20" s="23"/>
      <c r="B20" s="927"/>
      <c r="C20" s="927"/>
      <c r="D20" s="927"/>
      <c r="E20" s="927"/>
      <c r="F20" s="927"/>
      <c r="G20" s="927"/>
      <c r="H20" s="927"/>
      <c r="I20" s="927"/>
    </row>
    <row r="21" spans="1:9">
      <c r="A21" s="23"/>
      <c r="B21" s="933" t="s">
        <v>410</v>
      </c>
      <c r="C21" s="823"/>
      <c r="D21" s="823"/>
      <c r="E21" s="823"/>
      <c r="F21" s="823"/>
      <c r="G21" s="823"/>
      <c r="H21" s="823"/>
      <c r="I21" s="934"/>
    </row>
    <row r="22" spans="1:9">
      <c r="A22" s="23"/>
      <c r="B22" s="927"/>
      <c r="C22" s="927"/>
      <c r="D22" s="927"/>
      <c r="E22" s="927"/>
      <c r="F22" s="927"/>
      <c r="G22" s="927"/>
      <c r="H22" s="927"/>
      <c r="I22" s="927"/>
    </row>
    <row r="23" spans="1:9">
      <c r="A23" s="23"/>
      <c r="B23" s="927"/>
      <c r="C23" s="927"/>
      <c r="D23" s="928"/>
      <c r="E23" s="928"/>
      <c r="F23" s="928"/>
      <c r="G23" s="928"/>
      <c r="H23" s="931">
        <f>+D23-F23</f>
        <v>0</v>
      </c>
      <c r="I23" s="932"/>
    </row>
    <row r="24" spans="1:9">
      <c r="A24" s="23"/>
      <c r="B24" s="927"/>
      <c r="C24" s="927"/>
      <c r="D24" s="928"/>
      <c r="E24" s="928"/>
      <c r="F24" s="928"/>
      <c r="G24" s="928"/>
      <c r="H24" s="931">
        <f>+D24-F24</f>
        <v>0</v>
      </c>
      <c r="I24" s="932"/>
    </row>
    <row r="25" spans="1:9">
      <c r="A25" s="23"/>
      <c r="B25" s="927"/>
      <c r="C25" s="927"/>
      <c r="D25" s="928"/>
      <c r="E25" s="928"/>
      <c r="F25" s="928"/>
      <c r="G25" s="928"/>
      <c r="H25" s="931">
        <f t="shared" ref="H25:H30" si="1">+D25-F25</f>
        <v>0</v>
      </c>
      <c r="I25" s="932"/>
    </row>
    <row r="26" spans="1:9">
      <c r="A26" s="23"/>
      <c r="B26" s="927"/>
      <c r="C26" s="927"/>
      <c r="D26" s="928"/>
      <c r="E26" s="928"/>
      <c r="F26" s="928"/>
      <c r="G26" s="928"/>
      <c r="H26" s="931">
        <f t="shared" si="1"/>
        <v>0</v>
      </c>
      <c r="I26" s="932"/>
    </row>
    <row r="27" spans="1:9">
      <c r="A27" s="23"/>
      <c r="B27" s="927"/>
      <c r="C27" s="927"/>
      <c r="D27" s="928"/>
      <c r="E27" s="928"/>
      <c r="F27" s="928"/>
      <c r="G27" s="928"/>
      <c r="H27" s="931">
        <f t="shared" si="1"/>
        <v>0</v>
      </c>
      <c r="I27" s="932"/>
    </row>
    <row r="28" spans="1:9">
      <c r="A28" s="23"/>
      <c r="B28" s="927"/>
      <c r="C28" s="927"/>
      <c r="D28" s="928"/>
      <c r="E28" s="928"/>
      <c r="F28" s="928"/>
      <c r="G28" s="928"/>
      <c r="H28" s="931">
        <f t="shared" si="1"/>
        <v>0</v>
      </c>
      <c r="I28" s="932"/>
    </row>
    <row r="29" spans="1:9">
      <c r="A29" s="23"/>
      <c r="B29" s="927"/>
      <c r="C29" s="927"/>
      <c r="D29" s="928"/>
      <c r="E29" s="928"/>
      <c r="F29" s="928"/>
      <c r="G29" s="928"/>
      <c r="H29" s="931">
        <f t="shared" si="1"/>
        <v>0</v>
      </c>
      <c r="I29" s="932"/>
    </row>
    <row r="30" spans="1:9">
      <c r="A30" s="23"/>
      <c r="B30" s="927"/>
      <c r="C30" s="927"/>
      <c r="D30" s="928"/>
      <c r="E30" s="928"/>
      <c r="F30" s="928"/>
      <c r="G30" s="928"/>
      <c r="H30" s="931">
        <f t="shared" si="1"/>
        <v>0</v>
      </c>
      <c r="I30" s="932"/>
    </row>
    <row r="31" spans="1:9">
      <c r="A31" s="23"/>
      <c r="B31" s="927" t="s">
        <v>411</v>
      </c>
      <c r="C31" s="927"/>
      <c r="D31" s="928">
        <f>SUM(D22:E30)</f>
        <v>0</v>
      </c>
      <c r="E31" s="928"/>
      <c r="F31" s="928">
        <f>SUM(F22:G30)</f>
        <v>0</v>
      </c>
      <c r="G31" s="928"/>
      <c r="H31" s="928">
        <f>+D31-F31</f>
        <v>0</v>
      </c>
      <c r="I31" s="928"/>
    </row>
    <row r="32" spans="1:9">
      <c r="A32" s="23"/>
      <c r="B32" s="927"/>
      <c r="C32" s="927"/>
      <c r="D32" s="928"/>
      <c r="E32" s="928"/>
      <c r="F32" s="928"/>
      <c r="G32" s="928"/>
      <c r="H32" s="928"/>
      <c r="I32" s="928"/>
    </row>
    <row r="33" spans="1:11">
      <c r="A33" s="23"/>
      <c r="B33" s="929" t="s">
        <v>134</v>
      </c>
      <c r="C33" s="930"/>
      <c r="D33" s="931">
        <f>+D19+D31</f>
        <v>0</v>
      </c>
      <c r="E33" s="932"/>
      <c r="F33" s="931">
        <f>+F19+F31</f>
        <v>0</v>
      </c>
      <c r="G33" s="932"/>
      <c r="H33" s="931">
        <f>+H19+H31</f>
        <v>0</v>
      </c>
      <c r="I33" s="932"/>
    </row>
    <row r="34" spans="1:11">
      <c r="A34" s="23"/>
      <c r="B34" s="23"/>
      <c r="C34" s="23"/>
      <c r="D34" s="23"/>
      <c r="E34" s="23"/>
      <c r="F34" s="23"/>
      <c r="G34" s="23"/>
      <c r="H34" s="23"/>
      <c r="I34" s="23"/>
    </row>
    <row r="35" spans="1:11">
      <c r="B35" s="16" t="s">
        <v>76</v>
      </c>
    </row>
    <row r="36" spans="1:11">
      <c r="B36" s="23"/>
    </row>
    <row r="37" spans="1:11">
      <c r="B37" s="23"/>
    </row>
    <row r="38" spans="1:11">
      <c r="B38" s="278"/>
      <c r="C38" s="278"/>
      <c r="D38" s="278"/>
      <c r="F38" s="278"/>
      <c r="G38" s="278"/>
      <c r="H38" s="278"/>
      <c r="I38" s="278"/>
    </row>
    <row r="39" spans="1:11">
      <c r="B39" s="809" t="s">
        <v>550</v>
      </c>
      <c r="C39" s="809"/>
      <c r="D39" s="809"/>
      <c r="F39" s="809" t="s">
        <v>551</v>
      </c>
      <c r="G39" s="809"/>
      <c r="H39" s="809"/>
      <c r="I39" s="809"/>
    </row>
    <row r="40" spans="1:11">
      <c r="B40" s="810" t="s">
        <v>552</v>
      </c>
      <c r="C40" s="810"/>
      <c r="D40" s="810"/>
      <c r="F40" s="810" t="s">
        <v>553</v>
      </c>
      <c r="G40" s="810"/>
      <c r="H40" s="810"/>
      <c r="I40" s="810"/>
    </row>
    <row r="47" spans="1:11">
      <c r="K47" s="272" t="s">
        <v>1080</v>
      </c>
    </row>
  </sheetData>
  <mergeCells count="109">
    <mergeCell ref="B1:I1"/>
    <mergeCell ref="B2:I2"/>
    <mergeCell ref="B3:I3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39:D39"/>
    <mergeCell ref="B40:D40"/>
    <mergeCell ref="F39:I39"/>
    <mergeCell ref="F40:I40"/>
    <mergeCell ref="B32:C32"/>
    <mergeCell ref="D32:E32"/>
    <mergeCell ref="F32:G32"/>
    <mergeCell ref="H32:I32"/>
    <mergeCell ref="B33:C33"/>
    <mergeCell ref="D33:E33"/>
    <mergeCell ref="F33:G33"/>
    <mergeCell ref="H33:I3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9"/>
  <sheetViews>
    <sheetView showGridLines="0" zoomScale="85" zoomScaleNormal="85" workbookViewId="0">
      <selection activeCell="A4" sqref="A4"/>
    </sheetView>
  </sheetViews>
  <sheetFormatPr baseColWidth="10" defaultRowHeight="12.75"/>
  <cols>
    <col min="1" max="1" width="47.85546875" style="272" customWidth="1"/>
    <col min="2" max="2" width="2" style="272" customWidth="1"/>
    <col min="3" max="3" width="24.85546875" style="272" customWidth="1"/>
    <col min="4" max="4" width="25.5703125" style="272" customWidth="1"/>
    <col min="5" max="16384" width="11.42578125" style="272"/>
  </cols>
  <sheetData>
    <row r="1" spans="1:4" ht="18" customHeight="1">
      <c r="A1" s="936" t="s">
        <v>444</v>
      </c>
      <c r="B1" s="937"/>
      <c r="C1" s="937"/>
      <c r="D1" s="938"/>
    </row>
    <row r="2" spans="1:4" ht="18" customHeight="1">
      <c r="A2" s="933" t="s">
        <v>450</v>
      </c>
      <c r="B2" s="823"/>
      <c r="C2" s="823"/>
      <c r="D2" s="934"/>
    </row>
    <row r="3" spans="1:4" ht="18" customHeight="1">
      <c r="A3" s="939" t="s">
        <v>1197</v>
      </c>
      <c r="B3" s="940"/>
      <c r="C3" s="940"/>
      <c r="D3" s="941"/>
    </row>
    <row r="4" spans="1:4">
      <c r="A4" s="23"/>
      <c r="B4" s="23"/>
      <c r="C4" s="23"/>
    </row>
    <row r="5" spans="1:4">
      <c r="A5" s="28" t="s">
        <v>3</v>
      </c>
      <c r="B5" s="285"/>
      <c r="C5" s="815" t="s">
        <v>549</v>
      </c>
      <c r="D5" s="815"/>
    </row>
    <row r="6" spans="1:4">
      <c r="A6" s="23"/>
      <c r="B6" s="23"/>
      <c r="C6" s="23"/>
    </row>
    <row r="7" spans="1:4">
      <c r="A7" s="431" t="s">
        <v>401</v>
      </c>
      <c r="B7" s="431"/>
      <c r="C7" s="431" t="s">
        <v>204</v>
      </c>
      <c r="D7" s="431" t="s">
        <v>226</v>
      </c>
    </row>
    <row r="8" spans="1:4">
      <c r="A8" s="942" t="s">
        <v>408</v>
      </c>
      <c r="B8" s="943"/>
      <c r="C8" s="944"/>
      <c r="D8" s="945"/>
    </row>
    <row r="9" spans="1:4">
      <c r="A9" s="432"/>
      <c r="B9" s="30"/>
      <c r="C9" s="432"/>
      <c r="D9" s="433"/>
    </row>
    <row r="10" spans="1:4">
      <c r="A10" s="432"/>
      <c r="B10" s="30"/>
      <c r="C10" s="432"/>
      <c r="D10" s="433"/>
    </row>
    <row r="11" spans="1:4">
      <c r="A11" s="432"/>
      <c r="B11" s="30"/>
      <c r="C11" s="432"/>
      <c r="D11" s="433"/>
    </row>
    <row r="12" spans="1:4">
      <c r="A12" s="432"/>
      <c r="B12" s="30"/>
      <c r="C12" s="432"/>
      <c r="D12" s="433"/>
    </row>
    <row r="13" spans="1:4">
      <c r="A13" s="432"/>
      <c r="B13" s="30"/>
      <c r="C13" s="432"/>
      <c r="D13" s="433"/>
    </row>
    <row r="14" spans="1:4">
      <c r="A14" s="432"/>
      <c r="B14" s="30"/>
      <c r="C14" s="432"/>
      <c r="D14" s="433"/>
    </row>
    <row r="15" spans="1:4">
      <c r="A15" s="432"/>
      <c r="B15" s="30"/>
      <c r="C15" s="432"/>
      <c r="D15" s="433"/>
    </row>
    <row r="16" spans="1:4">
      <c r="A16" s="432"/>
      <c r="B16" s="30"/>
      <c r="C16" s="432"/>
      <c r="D16" s="433"/>
    </row>
    <row r="17" spans="1:4">
      <c r="A17" s="432"/>
      <c r="B17" s="30"/>
      <c r="C17" s="432"/>
      <c r="D17" s="433"/>
    </row>
    <row r="18" spans="1:4">
      <c r="A18" s="432"/>
      <c r="B18" s="30"/>
      <c r="C18" s="432"/>
      <c r="D18" s="433"/>
    </row>
    <row r="19" spans="1:4">
      <c r="A19" s="434" t="s">
        <v>412</v>
      </c>
      <c r="B19" s="36"/>
      <c r="C19" s="432">
        <f>SUM(C9:C18)</f>
        <v>0</v>
      </c>
      <c r="D19" s="432">
        <f>SUM(D9:D18)</f>
        <v>0</v>
      </c>
    </row>
    <row r="20" spans="1:4">
      <c r="A20" s="432"/>
      <c r="B20" s="30"/>
      <c r="C20" s="432"/>
      <c r="D20" s="433"/>
    </row>
    <row r="21" spans="1:4">
      <c r="A21" s="942" t="s">
        <v>410</v>
      </c>
      <c r="B21" s="946"/>
      <c r="C21" s="944"/>
      <c r="D21" s="945"/>
    </row>
    <row r="22" spans="1:4">
      <c r="A22" s="432"/>
      <c r="B22" s="30"/>
      <c r="C22" s="432"/>
      <c r="D22" s="433"/>
    </row>
    <row r="23" spans="1:4">
      <c r="A23" s="432"/>
      <c r="B23" s="30"/>
      <c r="C23" s="432"/>
      <c r="D23" s="433"/>
    </row>
    <row r="24" spans="1:4">
      <c r="A24" s="432"/>
      <c r="B24" s="30"/>
      <c r="C24" s="432"/>
      <c r="D24" s="433"/>
    </row>
    <row r="25" spans="1:4">
      <c r="A25" s="432"/>
      <c r="B25" s="30"/>
      <c r="C25" s="432"/>
      <c r="D25" s="433"/>
    </row>
    <row r="26" spans="1:4">
      <c r="A26" s="432"/>
      <c r="B26" s="30"/>
      <c r="C26" s="432"/>
      <c r="D26" s="433"/>
    </row>
    <row r="27" spans="1:4">
      <c r="A27" s="432"/>
      <c r="B27" s="30"/>
      <c r="C27" s="432"/>
      <c r="D27" s="433"/>
    </row>
    <row r="28" spans="1:4">
      <c r="A28" s="432"/>
      <c r="B28" s="30"/>
      <c r="C28" s="432"/>
      <c r="D28" s="433"/>
    </row>
    <row r="29" spans="1:4">
      <c r="A29" s="432"/>
      <c r="B29" s="30"/>
      <c r="C29" s="432"/>
      <c r="D29" s="433"/>
    </row>
    <row r="30" spans="1:4">
      <c r="A30" s="432"/>
      <c r="B30" s="30"/>
      <c r="C30" s="432"/>
      <c r="D30" s="433"/>
    </row>
    <row r="31" spans="1:4">
      <c r="A31" s="432"/>
      <c r="B31" s="30"/>
      <c r="C31" s="432"/>
      <c r="D31" s="433"/>
    </row>
    <row r="32" spans="1:4">
      <c r="A32" s="432"/>
      <c r="B32" s="30"/>
      <c r="C32" s="432"/>
      <c r="D32" s="433"/>
    </row>
    <row r="33" spans="1:4">
      <c r="A33" s="432"/>
      <c r="B33" s="30"/>
      <c r="C33" s="432"/>
      <c r="D33" s="433"/>
    </row>
    <row r="34" spans="1:4">
      <c r="A34" s="434" t="s">
        <v>413</v>
      </c>
      <c r="B34" s="36"/>
      <c r="C34" s="432">
        <f>SUM(C22:C33)</f>
        <v>0</v>
      </c>
      <c r="D34" s="432">
        <f>SUM(D22:D33)</f>
        <v>0</v>
      </c>
    </row>
    <row r="35" spans="1:4">
      <c r="A35" s="432"/>
      <c r="B35" s="30"/>
      <c r="C35" s="432"/>
      <c r="D35" s="433"/>
    </row>
    <row r="36" spans="1:4">
      <c r="A36" s="434" t="s">
        <v>134</v>
      </c>
      <c r="B36" s="435"/>
      <c r="C36" s="436">
        <f>+C19+C34</f>
        <v>0</v>
      </c>
      <c r="D36" s="436">
        <f>+D19+D34</f>
        <v>0</v>
      </c>
    </row>
    <row r="38" spans="1:4">
      <c r="A38" s="16" t="s">
        <v>76</v>
      </c>
    </row>
    <row r="39" spans="1:4">
      <c r="A39" s="23"/>
    </row>
    <row r="40" spans="1:4">
      <c r="A40" s="23"/>
    </row>
    <row r="41" spans="1:4">
      <c r="A41" s="278"/>
      <c r="B41" s="276"/>
      <c r="C41" s="349"/>
      <c r="D41" s="349"/>
    </row>
    <row r="42" spans="1:4">
      <c r="A42" s="546" t="s">
        <v>550</v>
      </c>
      <c r="B42" s="548"/>
      <c r="C42" s="809" t="s">
        <v>551</v>
      </c>
      <c r="D42" s="809"/>
    </row>
    <row r="43" spans="1:4">
      <c r="A43" s="547" t="s">
        <v>552</v>
      </c>
      <c r="B43" s="547"/>
      <c r="C43" s="810" t="s">
        <v>553</v>
      </c>
      <c r="D43" s="810"/>
    </row>
    <row r="49" spans="8:8">
      <c r="H49" s="272" t="s">
        <v>1081</v>
      </c>
    </row>
  </sheetData>
  <mergeCells count="8">
    <mergeCell ref="A1:D1"/>
    <mergeCell ref="C42:D42"/>
    <mergeCell ref="C43:D43"/>
    <mergeCell ref="A2:D2"/>
    <mergeCell ref="A3:D3"/>
    <mergeCell ref="A8:D8"/>
    <mergeCell ref="A21:D21"/>
    <mergeCell ref="C5:D5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0"/>
  <sheetViews>
    <sheetView showGridLines="0" zoomScale="85" zoomScaleNormal="85" workbookViewId="0">
      <selection activeCell="A4" sqref="A4"/>
    </sheetView>
  </sheetViews>
  <sheetFormatPr baseColWidth="10" defaultRowHeight="12.75"/>
  <cols>
    <col min="1" max="1" width="1.140625" style="272" customWidth="1"/>
    <col min="2" max="2" width="60" style="272" customWidth="1"/>
    <col min="3" max="3" width="14.7109375" style="272" customWidth="1"/>
    <col min="4" max="4" width="15.140625" style="272" customWidth="1"/>
    <col min="5" max="5" width="12.85546875" style="272" customWidth="1"/>
    <col min="6" max="6" width="4.28515625" style="23" customWidth="1"/>
    <col min="7" max="16384" width="11.42578125" style="272"/>
  </cols>
  <sheetData>
    <row r="1" spans="1:6" ht="15" customHeight="1">
      <c r="A1" s="936" t="s">
        <v>444</v>
      </c>
      <c r="B1" s="937"/>
      <c r="C1" s="937"/>
      <c r="D1" s="937"/>
      <c r="E1" s="938"/>
    </row>
    <row r="2" spans="1:6" ht="18" customHeight="1">
      <c r="A2" s="933" t="s">
        <v>451</v>
      </c>
      <c r="B2" s="823"/>
      <c r="C2" s="823"/>
      <c r="D2" s="823"/>
      <c r="E2" s="934"/>
    </row>
    <row r="3" spans="1:6" ht="18" customHeight="1">
      <c r="A3" s="939" t="s">
        <v>1199</v>
      </c>
      <c r="B3" s="940"/>
      <c r="C3" s="940"/>
      <c r="D3" s="940"/>
      <c r="E3" s="941"/>
    </row>
    <row r="4" spans="1:6" s="23" customFormat="1" ht="6" customHeight="1"/>
    <row r="5" spans="1:6" s="23" customFormat="1" ht="6" customHeight="1"/>
    <row r="6" spans="1:6" s="23" customFormat="1" ht="14.25" customHeight="1">
      <c r="B6" s="439" t="s">
        <v>680</v>
      </c>
      <c r="C6" s="137"/>
      <c r="D6" s="29"/>
      <c r="E6" s="408"/>
      <c r="F6" s="30"/>
    </row>
    <row r="7" spans="1:6" s="23" customFormat="1" ht="6" customHeight="1"/>
    <row r="8" spans="1:6" s="23" customFormat="1" ht="6" customHeight="1"/>
    <row r="9" spans="1:6" s="23" customFormat="1" ht="14.25">
      <c r="A9" s="955" t="s">
        <v>74</v>
      </c>
      <c r="B9" s="955"/>
      <c r="C9" s="440" t="s">
        <v>201</v>
      </c>
      <c r="D9" s="440" t="s">
        <v>204</v>
      </c>
      <c r="E9" s="440" t="s">
        <v>495</v>
      </c>
    </row>
    <row r="10" spans="1:6" s="23" customFormat="1" ht="5.25" customHeight="1" thickBot="1">
      <c r="A10" s="392"/>
      <c r="B10" s="393"/>
      <c r="C10" s="412"/>
      <c r="D10" s="412"/>
      <c r="E10" s="412"/>
    </row>
    <row r="11" spans="1:6" s="23" customFormat="1" ht="13.5" thickBot="1">
      <c r="A11" s="441"/>
      <c r="B11" s="442" t="s">
        <v>414</v>
      </c>
      <c r="C11" s="626">
        <f>+C12+C13</f>
        <v>71752556.019999996</v>
      </c>
      <c r="D11" s="626">
        <f t="shared" ref="D11:E11" si="0">+D12+D13</f>
        <v>140749657.09999999</v>
      </c>
      <c r="E11" s="443">
        <f t="shared" si="0"/>
        <v>0</v>
      </c>
    </row>
    <row r="12" spans="1:6" s="23" customFormat="1">
      <c r="A12" s="956" t="s">
        <v>496</v>
      </c>
      <c r="B12" s="957"/>
      <c r="C12" s="627">
        <f>+[1]EAI!E33</f>
        <v>0</v>
      </c>
      <c r="D12" s="627">
        <f>+[1]EAI!H33</f>
        <v>0</v>
      </c>
      <c r="E12" s="445">
        <f>+[1]EAI!I33</f>
        <v>0</v>
      </c>
    </row>
    <row r="13" spans="1:6" s="23" customFormat="1" ht="13.5" thickBot="1">
      <c r="A13" s="958" t="s">
        <v>497</v>
      </c>
      <c r="B13" s="959"/>
      <c r="C13" s="614">
        <f>+EAI!E58</f>
        <v>71752556.019999996</v>
      </c>
      <c r="D13" s="614">
        <f>+EAI!H58</f>
        <v>140749657.09999999</v>
      </c>
      <c r="E13" s="447">
        <f>+[1]EAI!I46</f>
        <v>0</v>
      </c>
    </row>
    <row r="14" spans="1:6" s="23" customFormat="1" ht="13.5" thickBot="1">
      <c r="A14" s="448"/>
      <c r="B14" s="442" t="s">
        <v>415</v>
      </c>
      <c r="C14" s="626">
        <f>+C15+C16</f>
        <v>71752556.019999996</v>
      </c>
      <c r="D14" s="626">
        <f t="shared" ref="D14:E14" si="1">+D15+D16</f>
        <v>88227780.180000007</v>
      </c>
      <c r="E14" s="443">
        <f t="shared" si="1"/>
        <v>0</v>
      </c>
    </row>
    <row r="15" spans="1:6" s="23" customFormat="1">
      <c r="A15" s="960" t="s">
        <v>498</v>
      </c>
      <c r="B15" s="961"/>
      <c r="C15" s="444"/>
      <c r="D15" s="444"/>
      <c r="E15" s="445"/>
    </row>
    <row r="16" spans="1:6" s="23" customFormat="1" ht="13.5" thickBot="1">
      <c r="A16" s="962" t="s">
        <v>499</v>
      </c>
      <c r="B16" s="963"/>
      <c r="C16" s="624">
        <f>+CAdmon!D14</f>
        <v>71752556.019999996</v>
      </c>
      <c r="D16" s="624">
        <f>+CAdmon!H14</f>
        <v>88227780.180000007</v>
      </c>
      <c r="E16" s="450"/>
    </row>
    <row r="17" spans="1:5" s="23" customFormat="1" ht="13.5" thickBot="1">
      <c r="A17" s="451"/>
      <c r="B17" s="452" t="s">
        <v>416</v>
      </c>
      <c r="C17" s="453">
        <f>+C11-C14</f>
        <v>0</v>
      </c>
      <c r="D17" s="628">
        <f>+D11-D14</f>
        <v>52521876.919999987</v>
      </c>
      <c r="E17" s="454">
        <f>+E11-E14</f>
        <v>0</v>
      </c>
    </row>
    <row r="18" spans="1:5" s="23" customFormat="1" ht="13.5" thickBot="1"/>
    <row r="19" spans="1:5" s="23" customFormat="1" ht="15" thickBot="1">
      <c r="A19" s="964" t="s">
        <v>74</v>
      </c>
      <c r="B19" s="965"/>
      <c r="C19" s="455" t="s">
        <v>201</v>
      </c>
      <c r="D19" s="455" t="s">
        <v>204</v>
      </c>
      <c r="E19" s="456" t="s">
        <v>495</v>
      </c>
    </row>
    <row r="20" spans="1:5" s="23" customFormat="1" ht="6.75" customHeight="1">
      <c r="A20" s="457"/>
      <c r="B20" s="458"/>
      <c r="C20" s="458"/>
      <c r="D20" s="458"/>
      <c r="E20" s="459"/>
    </row>
    <row r="21" spans="1:5" s="23" customFormat="1">
      <c r="A21" s="947" t="s">
        <v>417</v>
      </c>
      <c r="B21" s="948"/>
      <c r="C21" s="446">
        <f>+C17</f>
        <v>0</v>
      </c>
      <c r="D21" s="614">
        <f t="shared" ref="D21:E21" si="2">+D17</f>
        <v>52521876.919999987</v>
      </c>
      <c r="E21" s="447">
        <f t="shared" si="2"/>
        <v>0</v>
      </c>
    </row>
    <row r="22" spans="1:5" s="23" customFormat="1" ht="6" customHeight="1">
      <c r="A22" s="460"/>
      <c r="B22" s="461"/>
      <c r="C22" s="446"/>
      <c r="D22" s="446"/>
      <c r="E22" s="447"/>
    </row>
    <row r="23" spans="1:5" s="23" customFormat="1">
      <c r="A23" s="947" t="s">
        <v>418</v>
      </c>
      <c r="B23" s="948"/>
      <c r="C23" s="446"/>
      <c r="D23" s="446"/>
      <c r="E23" s="447"/>
    </row>
    <row r="24" spans="1:5" s="23" customFormat="1" ht="7.5" customHeight="1" thickBot="1">
      <c r="A24" s="462"/>
      <c r="B24" s="463"/>
      <c r="C24" s="449"/>
      <c r="D24" s="449"/>
      <c r="E24" s="450"/>
    </row>
    <row r="25" spans="1:5" s="23" customFormat="1" ht="13.5" thickBot="1">
      <c r="A25" s="462"/>
      <c r="B25" s="452" t="s">
        <v>419</v>
      </c>
      <c r="C25" s="464">
        <f>+C21-C23</f>
        <v>0</v>
      </c>
      <c r="D25" s="625">
        <f t="shared" ref="D25:E25" si="3">+D21-D23</f>
        <v>52521876.919999987</v>
      </c>
      <c r="E25" s="465">
        <f t="shared" si="3"/>
        <v>0</v>
      </c>
    </row>
    <row r="26" spans="1:5" s="23" customFormat="1" ht="13.5" thickBot="1"/>
    <row r="27" spans="1:5" s="23" customFormat="1" ht="15" thickBot="1">
      <c r="A27" s="953" t="s">
        <v>74</v>
      </c>
      <c r="B27" s="954"/>
      <c r="C27" s="466" t="s">
        <v>201</v>
      </c>
      <c r="D27" s="466" t="s">
        <v>204</v>
      </c>
      <c r="E27" s="467" t="s">
        <v>495</v>
      </c>
    </row>
    <row r="28" spans="1:5" s="23" customFormat="1" ht="5.25" customHeight="1">
      <c r="A28" s="457"/>
      <c r="B28" s="458"/>
      <c r="C28" s="458"/>
      <c r="D28" s="458"/>
      <c r="E28" s="459"/>
    </row>
    <row r="29" spans="1:5" s="23" customFormat="1">
      <c r="A29" s="947" t="s">
        <v>420</v>
      </c>
      <c r="B29" s="948"/>
      <c r="C29" s="446">
        <f>+[1]EAI!E52</f>
        <v>0</v>
      </c>
      <c r="D29" s="446">
        <f>+[1]EAI!H51</f>
        <v>0</v>
      </c>
      <c r="E29" s="447">
        <f>+[1]EAI!I54</f>
        <v>0</v>
      </c>
    </row>
    <row r="30" spans="1:5" s="23" customFormat="1" ht="5.25" customHeight="1">
      <c r="A30" s="460"/>
      <c r="B30" s="461"/>
      <c r="C30" s="446"/>
      <c r="D30" s="446"/>
      <c r="E30" s="447"/>
    </row>
    <row r="31" spans="1:5" s="23" customFormat="1" ht="13.5" thickBot="1">
      <c r="A31" s="949" t="s">
        <v>421</v>
      </c>
      <c r="B31" s="950"/>
      <c r="C31" s="449"/>
      <c r="D31" s="449"/>
      <c r="E31" s="450"/>
    </row>
    <row r="32" spans="1:5" s="23" customFormat="1" ht="13.5" customHeight="1" thickBot="1">
      <c r="A32" s="397"/>
      <c r="B32" s="468"/>
      <c r="C32" s="446"/>
      <c r="D32" s="446"/>
      <c r="E32" s="446"/>
    </row>
    <row r="33" spans="1:6" s="23" customFormat="1" ht="13.5" thickBot="1">
      <c r="A33" s="448"/>
      <c r="B33" s="442" t="s">
        <v>422</v>
      </c>
      <c r="C33" s="469">
        <f>+C29-C31</f>
        <v>0</v>
      </c>
      <c r="D33" s="469">
        <f t="shared" ref="D33:E33" si="4">+D29-D31</f>
        <v>0</v>
      </c>
      <c r="E33" s="470">
        <f t="shared" si="4"/>
        <v>0</v>
      </c>
    </row>
    <row r="34" spans="1:6" s="23" customFormat="1" ht="15" customHeight="1"/>
    <row r="35" spans="1:6" s="23" customFormat="1" ht="15" customHeight="1">
      <c r="A35" s="16" t="s">
        <v>76</v>
      </c>
      <c r="B35" s="16"/>
      <c r="C35" s="16"/>
      <c r="D35" s="16"/>
      <c r="E35" s="16"/>
    </row>
    <row r="36" spans="1:6" s="23" customFormat="1" ht="45" customHeight="1">
      <c r="B36" s="951" t="s">
        <v>423</v>
      </c>
      <c r="C36" s="951"/>
      <c r="D36" s="951"/>
      <c r="E36" s="951"/>
    </row>
    <row r="37" spans="1:6" s="23" customFormat="1" ht="27" customHeight="1">
      <c r="B37" s="951" t="s">
        <v>424</v>
      </c>
      <c r="C37" s="951"/>
      <c r="D37" s="951"/>
      <c r="E37" s="951"/>
    </row>
    <row r="38" spans="1:6" s="23" customFormat="1">
      <c r="B38" s="952" t="s">
        <v>425</v>
      </c>
      <c r="C38" s="952"/>
      <c r="D38" s="952"/>
      <c r="E38" s="952"/>
    </row>
    <row r="39" spans="1:6" s="23" customFormat="1">
      <c r="B39" s="158"/>
      <c r="C39" s="158"/>
      <c r="D39" s="158"/>
      <c r="E39" s="158"/>
    </row>
    <row r="40" spans="1:6" s="23" customFormat="1">
      <c r="B40" s="158"/>
      <c r="C40" s="158"/>
      <c r="D40" s="158"/>
      <c r="E40" s="158"/>
    </row>
    <row r="41" spans="1:6" s="23" customFormat="1" ht="10.5" customHeight="1">
      <c r="B41" s="30"/>
      <c r="D41" s="30"/>
      <c r="E41" s="30"/>
    </row>
    <row r="42" spans="1:6">
      <c r="B42" s="438" t="s">
        <v>550</v>
      </c>
      <c r="C42" s="852" t="s">
        <v>551</v>
      </c>
      <c r="D42" s="852"/>
      <c r="E42" s="852"/>
      <c r="F42" s="272"/>
    </row>
    <row r="43" spans="1:6">
      <c r="B43" s="281" t="s">
        <v>552</v>
      </c>
      <c r="C43" s="852" t="s">
        <v>553</v>
      </c>
      <c r="D43" s="852"/>
      <c r="E43" s="852"/>
    </row>
    <row r="50" spans="8:8">
      <c r="H50" s="272" t="s">
        <v>1082</v>
      </c>
    </row>
  </sheetData>
  <mergeCells count="19">
    <mergeCell ref="A1:E1"/>
    <mergeCell ref="A27:B27"/>
    <mergeCell ref="A2:E2"/>
    <mergeCell ref="A3:E3"/>
    <mergeCell ref="A9:B9"/>
    <mergeCell ref="A12:B12"/>
    <mergeCell ref="A13:B13"/>
    <mergeCell ref="A15:B15"/>
    <mergeCell ref="A16:B16"/>
    <mergeCell ref="A19:B19"/>
    <mergeCell ref="A21:B21"/>
    <mergeCell ref="A23:B23"/>
    <mergeCell ref="C42:E42"/>
    <mergeCell ref="C43:E43"/>
    <mergeCell ref="A29:B29"/>
    <mergeCell ref="A31:B31"/>
    <mergeCell ref="B36:E36"/>
    <mergeCell ref="B37:E37"/>
    <mergeCell ref="B38:E38"/>
  </mergeCells>
  <pageMargins left="1.5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75"/>
  <sheetViews>
    <sheetView showGridLines="0" topLeftCell="D52" zoomScale="85" zoomScaleNormal="85" workbookViewId="0">
      <selection activeCell="K43" sqref="K43"/>
    </sheetView>
  </sheetViews>
  <sheetFormatPr baseColWidth="10" defaultRowHeight="12.75"/>
  <cols>
    <col min="1" max="1" width="2.140625" style="23" customWidth="1"/>
    <col min="2" max="3" width="3.7109375" style="272" customWidth="1"/>
    <col min="4" max="4" width="65.7109375" style="272" customWidth="1"/>
    <col min="5" max="5" width="14" style="272" customWidth="1"/>
    <col min="6" max="6" width="14.28515625" style="272" customWidth="1"/>
    <col min="7" max="7" width="14.5703125" style="272" customWidth="1"/>
    <col min="8" max="8" width="16.5703125" style="272" customWidth="1"/>
    <col min="9" max="9" width="13.5703125" style="272" customWidth="1"/>
    <col min="10" max="10" width="14.5703125" style="272" customWidth="1"/>
    <col min="11" max="11" width="14.28515625" style="272" customWidth="1"/>
    <col min="12" max="12" width="14.7109375" style="272" customWidth="1"/>
    <col min="13" max="13" width="3.140625" style="23" customWidth="1"/>
    <col min="14" max="16384" width="11.42578125" style="272"/>
  </cols>
  <sheetData>
    <row r="1" spans="2:16" ht="6" customHeight="1"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</row>
    <row r="2" spans="2:16" ht="13.5" customHeight="1">
      <c r="B2" s="823" t="s">
        <v>452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</row>
    <row r="3" spans="2:16" ht="20.25" customHeight="1">
      <c r="B3" s="823" t="s">
        <v>1199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</row>
    <row r="4" spans="2:16" s="23" customFormat="1" ht="8.25" customHeight="1"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2:16" s="23" customFormat="1" ht="24" customHeight="1">
      <c r="D5" s="28" t="s">
        <v>3</v>
      </c>
      <c r="E5" s="286" t="s">
        <v>549</v>
      </c>
      <c r="F5" s="286"/>
      <c r="G5" s="286"/>
      <c r="H5" s="286"/>
      <c r="I5" s="70"/>
      <c r="J5" s="70"/>
      <c r="K5" s="74"/>
      <c r="L5" s="242"/>
    </row>
    <row r="6" spans="2:16" s="23" customFormat="1" ht="8.25" customHeight="1"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</row>
    <row r="7" spans="2:16">
      <c r="B7" s="919" t="s">
        <v>74</v>
      </c>
      <c r="C7" s="970"/>
      <c r="D7" s="920"/>
      <c r="E7" s="916" t="s">
        <v>229</v>
      </c>
      <c r="F7" s="916"/>
      <c r="G7" s="916"/>
      <c r="H7" s="916"/>
      <c r="I7" s="916"/>
      <c r="J7" s="916"/>
      <c r="K7" s="916"/>
      <c r="L7" s="916" t="s">
        <v>223</v>
      </c>
    </row>
    <row r="8" spans="2:16" ht="25.5">
      <c r="B8" s="921"/>
      <c r="C8" s="898"/>
      <c r="D8" s="922"/>
      <c r="E8" s="380" t="s">
        <v>224</v>
      </c>
      <c r="F8" s="380" t="s">
        <v>225</v>
      </c>
      <c r="G8" s="380" t="s">
        <v>203</v>
      </c>
      <c r="H8" s="380" t="s">
        <v>397</v>
      </c>
      <c r="I8" s="380" t="s">
        <v>204</v>
      </c>
      <c r="J8" s="380" t="s">
        <v>398</v>
      </c>
      <c r="K8" s="380" t="s">
        <v>226</v>
      </c>
      <c r="L8" s="916"/>
    </row>
    <row r="9" spans="2:16" ht="15.75" customHeight="1">
      <c r="B9" s="923"/>
      <c r="C9" s="971"/>
      <c r="D9" s="924"/>
      <c r="E9" s="380">
        <v>1</v>
      </c>
      <c r="F9" s="380">
        <v>2</v>
      </c>
      <c r="G9" s="380" t="s">
        <v>227</v>
      </c>
      <c r="H9" s="380">
        <v>4</v>
      </c>
      <c r="I9" s="380">
        <v>5</v>
      </c>
      <c r="J9" s="380">
        <v>6</v>
      </c>
      <c r="K9" s="380">
        <v>7</v>
      </c>
      <c r="L9" s="380" t="s">
        <v>459</v>
      </c>
    </row>
    <row r="10" spans="2:16" ht="15" customHeight="1">
      <c r="B10" s="966" t="s">
        <v>266</v>
      </c>
      <c r="C10" s="959"/>
      <c r="D10" s="967"/>
      <c r="E10" s="471"/>
      <c r="F10" s="472"/>
      <c r="G10" s="472"/>
      <c r="H10" s="472"/>
      <c r="I10" s="472"/>
      <c r="J10" s="472"/>
      <c r="K10" s="472"/>
      <c r="L10" s="472"/>
    </row>
    <row r="11" spans="2:16">
      <c r="B11" s="381"/>
      <c r="C11" s="968" t="s">
        <v>267</v>
      </c>
      <c r="D11" s="969"/>
      <c r="E11" s="473">
        <f>SUM(E12:E13)</f>
        <v>0</v>
      </c>
      <c r="F11" s="473">
        <f t="shared" ref="F11:L11" si="0">SUM(F12:F13)</f>
        <v>0</v>
      </c>
      <c r="G11" s="473">
        <f t="shared" si="0"/>
        <v>0</v>
      </c>
      <c r="H11" s="473">
        <f t="shared" si="0"/>
        <v>0</v>
      </c>
      <c r="I11" s="473">
        <f t="shared" si="0"/>
        <v>0</v>
      </c>
      <c r="J11" s="473">
        <f t="shared" si="0"/>
        <v>0</v>
      </c>
      <c r="K11" s="473">
        <f t="shared" si="0"/>
        <v>0</v>
      </c>
      <c r="L11" s="473">
        <f t="shared" si="0"/>
        <v>0</v>
      </c>
    </row>
    <row r="12" spans="2:16">
      <c r="B12" s="381"/>
      <c r="C12" s="461"/>
      <c r="D12" s="382" t="s">
        <v>268</v>
      </c>
      <c r="E12" s="385"/>
      <c r="F12" s="385"/>
      <c r="G12" s="385">
        <f>+E12+F12</f>
        <v>0</v>
      </c>
      <c r="H12" s="506"/>
      <c r="I12" s="385"/>
      <c r="J12" s="506"/>
      <c r="K12" s="385"/>
      <c r="L12" s="385">
        <f t="shared" ref="L12:L39" si="1">+G12-I12</f>
        <v>0</v>
      </c>
    </row>
    <row r="13" spans="2:16">
      <c r="B13" s="381"/>
      <c r="C13" s="461"/>
      <c r="D13" s="382" t="s">
        <v>269</v>
      </c>
      <c r="E13" s="446"/>
      <c r="F13" s="472"/>
      <c r="G13" s="472"/>
      <c r="H13" s="496"/>
      <c r="I13" s="472"/>
      <c r="J13" s="472"/>
      <c r="K13" s="472"/>
      <c r="L13" s="472">
        <f t="shared" si="1"/>
        <v>0</v>
      </c>
    </row>
    <row r="14" spans="2:16">
      <c r="B14" s="381"/>
      <c r="C14" s="968" t="s">
        <v>270</v>
      </c>
      <c r="D14" s="969"/>
      <c r="E14" s="584">
        <f>SUM(E15:E22)</f>
        <v>68401506.140000001</v>
      </c>
      <c r="F14" s="403">
        <f>SUM(F15:F22)</f>
        <v>79528633.340000004</v>
      </c>
      <c r="G14" s="403">
        <f>+E14+F14</f>
        <v>147930139.48000002</v>
      </c>
      <c r="H14" s="584">
        <f>+H15+H16+H17</f>
        <v>0</v>
      </c>
      <c r="I14" s="403">
        <f t="shared" ref="I14:K14" si="2">SUM(I15:I22)</f>
        <v>82919480.689999998</v>
      </c>
      <c r="J14" s="403">
        <f t="shared" si="2"/>
        <v>0</v>
      </c>
      <c r="K14" s="403">
        <f t="shared" si="2"/>
        <v>82919480.689999998</v>
      </c>
      <c r="L14" s="403">
        <f t="shared" si="1"/>
        <v>65010658.790000021</v>
      </c>
      <c r="O14" s="597"/>
      <c r="P14" s="597"/>
    </row>
    <row r="15" spans="2:16">
      <c r="B15" s="381"/>
      <c r="C15" s="461"/>
      <c r="D15" s="382" t="s">
        <v>271</v>
      </c>
      <c r="E15" s="596">
        <v>41036494.119999997</v>
      </c>
      <c r="F15" s="659">
        <v>24477041.829999998</v>
      </c>
      <c r="G15" s="659">
        <f>+E15+F15</f>
        <v>65513535.949999996</v>
      </c>
      <c r="H15" s="720"/>
      <c r="I15" s="659">
        <v>44694454.82</v>
      </c>
      <c r="J15" s="659">
        <v>0</v>
      </c>
      <c r="K15" s="768">
        <v>44694454.82</v>
      </c>
      <c r="L15" s="659">
        <f t="shared" si="1"/>
        <v>20819081.129999995</v>
      </c>
      <c r="O15" s="597"/>
      <c r="P15" s="597"/>
    </row>
    <row r="16" spans="2:16">
      <c r="B16" s="381"/>
      <c r="C16" s="461"/>
      <c r="D16" s="382" t="s">
        <v>272</v>
      </c>
      <c r="E16" s="596"/>
      <c r="F16" s="659">
        <v>0</v>
      </c>
      <c r="G16" s="659"/>
      <c r="H16" s="720"/>
      <c r="I16" s="659">
        <v>0</v>
      </c>
      <c r="J16" s="659"/>
      <c r="K16" s="768">
        <v>0</v>
      </c>
      <c r="L16" s="659"/>
      <c r="O16" s="597"/>
      <c r="P16" s="597"/>
    </row>
    <row r="17" spans="2:12">
      <c r="B17" s="381"/>
      <c r="C17" s="461"/>
      <c r="D17" s="382" t="s">
        <v>273</v>
      </c>
      <c r="E17" s="596">
        <v>27365012.02</v>
      </c>
      <c r="F17" s="659">
        <v>55051591.509999998</v>
      </c>
      <c r="G17" s="659">
        <f>+E17+F17</f>
        <v>82416603.530000001</v>
      </c>
      <c r="H17" s="720"/>
      <c r="I17" s="659">
        <v>38225025.869999997</v>
      </c>
      <c r="J17" s="659">
        <v>0</v>
      </c>
      <c r="K17" s="768">
        <v>38225025.869999997</v>
      </c>
      <c r="L17" s="659">
        <f t="shared" si="1"/>
        <v>44191577.660000004</v>
      </c>
    </row>
    <row r="18" spans="2:12">
      <c r="B18" s="381"/>
      <c r="C18" s="461"/>
      <c r="D18" s="382" t="s">
        <v>274</v>
      </c>
      <c r="E18" s="446"/>
      <c r="F18" s="472"/>
      <c r="G18" s="472"/>
      <c r="H18" s="496"/>
      <c r="I18" s="472"/>
      <c r="J18" s="472"/>
      <c r="K18" s="471"/>
      <c r="L18" s="472">
        <f t="shared" si="1"/>
        <v>0</v>
      </c>
    </row>
    <row r="19" spans="2:12">
      <c r="B19" s="381"/>
      <c r="C19" s="461"/>
      <c r="D19" s="382" t="s">
        <v>275</v>
      </c>
      <c r="E19" s="446"/>
      <c r="F19" s="472"/>
      <c r="G19" s="472"/>
      <c r="H19" s="496"/>
      <c r="I19" s="472"/>
      <c r="J19" s="472"/>
      <c r="K19" s="471"/>
      <c r="L19" s="472">
        <f t="shared" si="1"/>
        <v>0</v>
      </c>
    </row>
    <row r="20" spans="2:12">
      <c r="B20" s="381"/>
      <c r="C20" s="461"/>
      <c r="D20" s="382" t="s">
        <v>276</v>
      </c>
      <c r="E20" s="446"/>
      <c r="F20" s="472"/>
      <c r="G20" s="472"/>
      <c r="H20" s="496"/>
      <c r="I20" s="472"/>
      <c r="J20" s="472"/>
      <c r="K20" s="472"/>
      <c r="L20" s="472">
        <f t="shared" si="1"/>
        <v>0</v>
      </c>
    </row>
    <row r="21" spans="2:12">
      <c r="B21" s="381"/>
      <c r="C21" s="461"/>
      <c r="D21" s="382" t="s">
        <v>277</v>
      </c>
      <c r="E21" s="446"/>
      <c r="F21" s="472"/>
      <c r="G21" s="472"/>
      <c r="H21" s="496"/>
      <c r="I21" s="496"/>
      <c r="J21" s="472"/>
      <c r="K21" s="472"/>
      <c r="L21" s="472">
        <f t="shared" si="1"/>
        <v>0</v>
      </c>
    </row>
    <row r="22" spans="2:12">
      <c r="B22" s="381"/>
      <c r="C22" s="461"/>
      <c r="D22" s="382" t="s">
        <v>278</v>
      </c>
      <c r="E22" s="446"/>
      <c r="F22" s="472"/>
      <c r="G22" s="472"/>
      <c r="H22" s="472"/>
      <c r="I22" s="446"/>
      <c r="J22" s="472"/>
      <c r="K22" s="471"/>
      <c r="L22" s="472">
        <f t="shared" si="1"/>
        <v>0</v>
      </c>
    </row>
    <row r="23" spans="2:12">
      <c r="B23" s="381"/>
      <c r="C23" s="968" t="s">
        <v>279</v>
      </c>
      <c r="D23" s="969"/>
      <c r="E23" s="584">
        <f>SUM(E24:E26)</f>
        <v>3351049.88</v>
      </c>
      <c r="F23" s="403">
        <f t="shared" ref="F23:G23" si="3">SUM(F24:F26)</f>
        <v>4035735.54</v>
      </c>
      <c r="G23" s="594">
        <f t="shared" si="3"/>
        <v>7386785.4199999999</v>
      </c>
      <c r="H23" s="403">
        <f t="shared" ref="H23" si="4">SUM(H24:H26)</f>
        <v>0</v>
      </c>
      <c r="I23" s="594">
        <f t="shared" ref="I23" si="5">SUM(I24:I26)</f>
        <v>5308299.49</v>
      </c>
      <c r="J23" s="403">
        <f t="shared" ref="J23" si="6">SUM(J24:J26)</f>
        <v>0</v>
      </c>
      <c r="K23" s="594">
        <f t="shared" ref="K23" si="7">SUM(K24:K26)</f>
        <v>5308299.49</v>
      </c>
      <c r="L23" s="403">
        <f t="shared" si="1"/>
        <v>2078485.9299999997</v>
      </c>
    </row>
    <row r="24" spans="2:12">
      <c r="B24" s="381"/>
      <c r="C24" s="461"/>
      <c r="D24" s="382" t="s">
        <v>280</v>
      </c>
      <c r="E24" s="702">
        <v>3351049.88</v>
      </c>
      <c r="F24" s="769">
        <v>4035735.54</v>
      </c>
      <c r="G24" s="659">
        <f>+E24+F24</f>
        <v>7386785.4199999999</v>
      </c>
      <c r="H24" s="659">
        <v>0</v>
      </c>
      <c r="I24" s="770">
        <v>5308299.49</v>
      </c>
      <c r="J24" s="659">
        <v>0</v>
      </c>
      <c r="K24" s="772">
        <v>5308299.49</v>
      </c>
      <c r="L24" s="659">
        <f t="shared" si="1"/>
        <v>2078485.9299999997</v>
      </c>
    </row>
    <row r="25" spans="2:12">
      <c r="B25" s="381"/>
      <c r="C25" s="461"/>
      <c r="D25" s="382" t="s">
        <v>281</v>
      </c>
      <c r="E25" s="446"/>
      <c r="F25" s="472"/>
      <c r="G25" s="472"/>
      <c r="H25" s="472"/>
      <c r="I25" s="471"/>
      <c r="J25" s="472"/>
      <c r="K25" s="471"/>
      <c r="L25" s="472">
        <f t="shared" si="1"/>
        <v>0</v>
      </c>
    </row>
    <row r="26" spans="2:12">
      <c r="B26" s="381"/>
      <c r="C26" s="461"/>
      <c r="D26" s="382" t="s">
        <v>282</v>
      </c>
      <c r="E26" s="446"/>
      <c r="F26" s="472"/>
      <c r="G26" s="472"/>
      <c r="H26" s="472"/>
      <c r="I26" s="446"/>
      <c r="J26" s="472"/>
      <c r="K26" s="471"/>
      <c r="L26" s="472">
        <f t="shared" si="1"/>
        <v>0</v>
      </c>
    </row>
    <row r="27" spans="2:12">
      <c r="B27" s="381"/>
      <c r="C27" s="968" t="s">
        <v>283</v>
      </c>
      <c r="D27" s="969"/>
      <c r="E27" s="474">
        <f>SUM(E28:E29)</f>
        <v>0</v>
      </c>
      <c r="F27" s="474"/>
      <c r="G27" s="475"/>
      <c r="H27" s="510"/>
      <c r="I27" s="509"/>
      <c r="J27" s="475"/>
      <c r="K27" s="474"/>
      <c r="L27" s="475">
        <f t="shared" si="1"/>
        <v>0</v>
      </c>
    </row>
    <row r="28" spans="2:12">
      <c r="B28" s="381"/>
      <c r="C28" s="461"/>
      <c r="D28" s="382" t="s">
        <v>284</v>
      </c>
      <c r="E28" s="471"/>
      <c r="F28" s="472"/>
      <c r="G28" s="472"/>
      <c r="H28" s="472"/>
      <c r="I28" s="472"/>
      <c r="J28" s="496"/>
      <c r="K28" s="472"/>
      <c r="L28" s="472">
        <f t="shared" si="1"/>
        <v>0</v>
      </c>
    </row>
    <row r="29" spans="2:12">
      <c r="B29" s="381"/>
      <c r="C29" s="461"/>
      <c r="D29" s="382" t="s">
        <v>285</v>
      </c>
      <c r="E29" s="471"/>
      <c r="F29" s="472"/>
      <c r="G29" s="472"/>
      <c r="H29" s="472"/>
      <c r="I29" s="472"/>
      <c r="J29" s="496"/>
      <c r="K29" s="472"/>
      <c r="L29" s="472">
        <f t="shared" si="1"/>
        <v>0</v>
      </c>
    </row>
    <row r="30" spans="2:12">
      <c r="B30" s="381"/>
      <c r="C30" s="968" t="s">
        <v>286</v>
      </c>
      <c r="D30" s="969"/>
      <c r="E30" s="474">
        <f>SUM(E31:E34)</f>
        <v>0</v>
      </c>
      <c r="F30" s="474"/>
      <c r="G30" s="475"/>
      <c r="H30" s="474"/>
      <c r="I30" s="474"/>
      <c r="J30" s="474"/>
      <c r="K30" s="474"/>
      <c r="L30" s="475">
        <f t="shared" si="1"/>
        <v>0</v>
      </c>
    </row>
    <row r="31" spans="2:12">
      <c r="B31" s="381"/>
      <c r="C31" s="461"/>
      <c r="D31" s="382" t="s">
        <v>287</v>
      </c>
      <c r="E31" s="471"/>
      <c r="F31" s="472"/>
      <c r="G31" s="472"/>
      <c r="H31" s="472"/>
      <c r="I31" s="472"/>
      <c r="J31" s="472"/>
      <c r="K31" s="472"/>
      <c r="L31" s="472">
        <f t="shared" si="1"/>
        <v>0</v>
      </c>
    </row>
    <row r="32" spans="2:12">
      <c r="B32" s="381"/>
      <c r="C32" s="461"/>
      <c r="D32" s="382" t="s">
        <v>288</v>
      </c>
      <c r="E32" s="471"/>
      <c r="F32" s="472"/>
      <c r="G32" s="472"/>
      <c r="H32" s="472"/>
      <c r="I32" s="472"/>
      <c r="J32" s="472"/>
      <c r="K32" s="472"/>
      <c r="L32" s="472">
        <f t="shared" si="1"/>
        <v>0</v>
      </c>
    </row>
    <row r="33" spans="1:13">
      <c r="B33" s="381"/>
      <c r="C33" s="461"/>
      <c r="D33" s="382" t="s">
        <v>289</v>
      </c>
      <c r="E33" s="471"/>
      <c r="F33" s="472"/>
      <c r="G33" s="472"/>
      <c r="H33" s="472"/>
      <c r="I33" s="472"/>
      <c r="J33" s="472"/>
      <c r="K33" s="472"/>
      <c r="L33" s="472">
        <f t="shared" si="1"/>
        <v>0</v>
      </c>
    </row>
    <row r="34" spans="1:13">
      <c r="B34" s="381"/>
      <c r="C34" s="461"/>
      <c r="D34" s="382" t="s">
        <v>290</v>
      </c>
      <c r="E34" s="471"/>
      <c r="F34" s="472"/>
      <c r="G34" s="472"/>
      <c r="H34" s="472"/>
      <c r="I34" s="472"/>
      <c r="J34" s="472"/>
      <c r="K34" s="472"/>
      <c r="L34" s="472">
        <f t="shared" si="1"/>
        <v>0</v>
      </c>
    </row>
    <row r="35" spans="1:13">
      <c r="B35" s="381"/>
      <c r="C35" s="968" t="s">
        <v>291</v>
      </c>
      <c r="D35" s="969"/>
      <c r="E35" s="474">
        <f>SUM(E36)</f>
        <v>0</v>
      </c>
      <c r="F35" s="474"/>
      <c r="G35" s="475"/>
      <c r="H35" s="474"/>
      <c r="I35" s="474"/>
      <c r="J35" s="474"/>
      <c r="K35" s="474"/>
      <c r="L35" s="475">
        <f t="shared" si="1"/>
        <v>0</v>
      </c>
    </row>
    <row r="36" spans="1:13">
      <c r="B36" s="381"/>
      <c r="C36" s="461"/>
      <c r="D36" s="382" t="s">
        <v>292</v>
      </c>
      <c r="E36" s="471"/>
      <c r="F36" s="472"/>
      <c r="G36" s="472"/>
      <c r="H36" s="472"/>
      <c r="I36" s="472"/>
      <c r="J36" s="472"/>
      <c r="K36" s="472"/>
      <c r="L36" s="472">
        <f t="shared" si="1"/>
        <v>0</v>
      </c>
    </row>
    <row r="37" spans="1:13" ht="15" customHeight="1">
      <c r="B37" s="966" t="s">
        <v>293</v>
      </c>
      <c r="C37" s="959"/>
      <c r="D37" s="967"/>
      <c r="E37" s="471"/>
      <c r="F37" s="472"/>
      <c r="G37" s="472"/>
      <c r="H37" s="472"/>
      <c r="I37" s="472"/>
      <c r="J37" s="472"/>
      <c r="K37" s="472"/>
      <c r="L37" s="472">
        <f t="shared" si="1"/>
        <v>0</v>
      </c>
    </row>
    <row r="38" spans="1:13" ht="15" customHeight="1">
      <c r="B38" s="966" t="s">
        <v>294</v>
      </c>
      <c r="C38" s="959"/>
      <c r="D38" s="967"/>
      <c r="E38" s="471"/>
      <c r="F38" s="472"/>
      <c r="G38" s="472"/>
      <c r="H38" s="472"/>
      <c r="I38" s="472"/>
      <c r="J38" s="472"/>
      <c r="K38" s="472"/>
      <c r="L38" s="472">
        <f t="shared" si="1"/>
        <v>0</v>
      </c>
    </row>
    <row r="39" spans="1:13" ht="15.75" customHeight="1">
      <c r="B39" s="966" t="s">
        <v>295</v>
      </c>
      <c r="C39" s="959"/>
      <c r="D39" s="967"/>
      <c r="E39" s="471"/>
      <c r="F39" s="472"/>
      <c r="G39" s="472"/>
      <c r="H39" s="472"/>
      <c r="I39" s="472"/>
      <c r="J39" s="472"/>
      <c r="K39" s="472"/>
      <c r="L39" s="472">
        <f t="shared" si="1"/>
        <v>0</v>
      </c>
    </row>
    <row r="40" spans="1:13">
      <c r="B40" s="476"/>
      <c r="C40" s="477"/>
      <c r="D40" s="478"/>
      <c r="E40" s="479"/>
      <c r="F40" s="480"/>
      <c r="G40" s="480"/>
      <c r="H40" s="480"/>
      <c r="I40" s="480"/>
      <c r="J40" s="480"/>
      <c r="K40" s="480"/>
      <c r="L40" s="480"/>
    </row>
    <row r="41" spans="1:13" s="379" customFormat="1" ht="16.5" customHeight="1">
      <c r="A41" s="303"/>
      <c r="B41" s="406"/>
      <c r="C41" s="972" t="s">
        <v>228</v>
      </c>
      <c r="D41" s="973"/>
      <c r="E41" s="401">
        <f>+E11+E14+E23+E27+E30+E35+E37+E38+E39</f>
        <v>71752556.019999996</v>
      </c>
      <c r="F41" s="401">
        <f t="shared" ref="F41:L41" si="8">+F11+F14+F23+F27+F30+F35+F37+F38+F39</f>
        <v>83564368.88000001</v>
      </c>
      <c r="G41" s="401">
        <f t="shared" si="8"/>
        <v>155316924.90000001</v>
      </c>
      <c r="H41" s="401">
        <f t="shared" si="8"/>
        <v>0</v>
      </c>
      <c r="I41" s="401">
        <f t="shared" si="8"/>
        <v>88227780.179999992</v>
      </c>
      <c r="J41" s="401">
        <f t="shared" si="8"/>
        <v>0</v>
      </c>
      <c r="K41" s="401">
        <f t="shared" si="8"/>
        <v>88227780.179999992</v>
      </c>
      <c r="L41" s="401">
        <f t="shared" si="8"/>
        <v>67089144.720000021</v>
      </c>
      <c r="M41" s="303"/>
    </row>
    <row r="42" spans="1:13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3">
      <c r="B43" s="16" t="s">
        <v>76</v>
      </c>
      <c r="F43" s="23"/>
      <c r="G43" s="23"/>
      <c r="H43" s="23"/>
      <c r="I43" s="23"/>
      <c r="J43" s="23"/>
      <c r="K43" s="23"/>
      <c r="L43" s="23"/>
    </row>
    <row r="46" spans="1:13">
      <c r="D46" s="623"/>
      <c r="G46" s="276"/>
      <c r="H46" s="278"/>
      <c r="I46" s="278"/>
      <c r="J46" s="278"/>
      <c r="K46" s="278"/>
      <c r="L46" s="276"/>
    </row>
    <row r="47" spans="1:13">
      <c r="D47" s="281" t="s">
        <v>655</v>
      </c>
      <c r="G47" s="852" t="s">
        <v>551</v>
      </c>
      <c r="H47" s="852"/>
      <c r="I47" s="852"/>
      <c r="J47" s="852"/>
      <c r="K47" s="852"/>
      <c r="L47" s="852"/>
    </row>
    <row r="48" spans="1:13">
      <c r="D48" s="281" t="s">
        <v>552</v>
      </c>
      <c r="G48" s="810" t="s">
        <v>553</v>
      </c>
      <c r="H48" s="810"/>
      <c r="I48" s="810"/>
      <c r="J48" s="810"/>
      <c r="K48" s="810"/>
      <c r="L48" s="810"/>
    </row>
    <row r="52" spans="14:14">
      <c r="N52" s="711"/>
    </row>
    <row r="75" spans="15:15">
      <c r="O75" s="711" t="s">
        <v>1084</v>
      </c>
    </row>
  </sheetData>
  <mergeCells count="19">
    <mergeCell ref="B39:D39"/>
    <mergeCell ref="C41:D41"/>
    <mergeCell ref="G47:L47"/>
    <mergeCell ref="G48:L48"/>
    <mergeCell ref="C30:D30"/>
    <mergeCell ref="C35:D35"/>
    <mergeCell ref="B37:D37"/>
    <mergeCell ref="B38:D38"/>
    <mergeCell ref="B1:L1"/>
    <mergeCell ref="B2:L2"/>
    <mergeCell ref="B3:L3"/>
    <mergeCell ref="B7:D9"/>
    <mergeCell ref="E7:K7"/>
    <mergeCell ref="L7:L8"/>
    <mergeCell ref="B10:D10"/>
    <mergeCell ref="C11:D11"/>
    <mergeCell ref="C14:D14"/>
    <mergeCell ref="C23:D23"/>
    <mergeCell ref="C27:D27"/>
  </mergeCells>
  <pageMargins left="0.25" right="0.7" top="0.44" bottom="0.75" header="0.3" footer="0.3"/>
  <pageSetup scale="55" fitToHeight="0" orientation="landscape" r:id="rId1"/>
  <ignoredErrors>
    <ignoredError sqref="G15:G17 L15:L17 G24 L2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K73"/>
  <sheetViews>
    <sheetView showGridLines="0" showRuler="0" zoomScale="85" zoomScaleNormal="85" zoomScalePageLayoutView="70" workbookViewId="0">
      <selection activeCell="I42" sqref="I42"/>
    </sheetView>
  </sheetViews>
  <sheetFormatPr baseColWidth="10" defaultRowHeight="12.75"/>
  <cols>
    <col min="1" max="1" width="4.28515625" style="23" customWidth="1"/>
    <col min="2" max="2" width="24.28515625" style="23" customWidth="1"/>
    <col min="3" max="3" width="23.7109375" style="23" customWidth="1"/>
    <col min="4" max="5" width="20.5703125" style="23" customWidth="1"/>
    <col min="6" max="6" width="7.7109375" style="23" customWidth="1"/>
    <col min="7" max="7" width="27.140625" style="50" customWidth="1"/>
    <col min="8" max="8" width="33.85546875" style="50" customWidth="1"/>
    <col min="9" max="10" width="20.5703125" style="23" customWidth="1"/>
    <col min="11" max="11" width="4.28515625" style="23" customWidth="1"/>
    <col min="12" max="16384" width="11.42578125" style="23"/>
  </cols>
  <sheetData>
    <row r="3" spans="1:11">
      <c r="A3" s="21"/>
      <c r="B3" s="22"/>
      <c r="C3" s="816" t="s">
        <v>435</v>
      </c>
      <c r="D3" s="816"/>
      <c r="E3" s="816"/>
      <c r="F3" s="816"/>
      <c r="G3" s="816"/>
      <c r="H3" s="816"/>
      <c r="I3" s="816"/>
      <c r="J3" s="22"/>
      <c r="K3" s="22"/>
    </row>
    <row r="4" spans="1:11">
      <c r="A4" s="21"/>
      <c r="B4" s="22"/>
      <c r="C4" s="816" t="s">
        <v>1194</v>
      </c>
      <c r="D4" s="816"/>
      <c r="E4" s="816"/>
      <c r="F4" s="816"/>
      <c r="G4" s="816"/>
      <c r="H4" s="816"/>
      <c r="I4" s="816"/>
      <c r="J4" s="22"/>
      <c r="K4" s="22"/>
    </row>
    <row r="5" spans="1:11">
      <c r="A5" s="21"/>
      <c r="B5" s="22"/>
      <c r="C5" s="816" t="s">
        <v>0</v>
      </c>
      <c r="D5" s="816"/>
      <c r="E5" s="816"/>
      <c r="F5" s="816"/>
      <c r="G5" s="816"/>
      <c r="H5" s="816"/>
      <c r="I5" s="816"/>
      <c r="J5" s="22"/>
      <c r="K5" s="22"/>
    </row>
    <row r="6" spans="1:11" ht="9" customHeight="1">
      <c r="A6" s="24"/>
      <c r="B6" s="24"/>
      <c r="C6" s="25"/>
      <c r="D6" s="25"/>
      <c r="E6" s="25"/>
      <c r="F6" s="25"/>
      <c r="G6" s="25"/>
      <c r="H6" s="25"/>
      <c r="I6" s="26"/>
      <c r="J6" s="26"/>
      <c r="K6" s="26"/>
    </row>
    <row r="7" spans="1:11" ht="34.5" customHeight="1">
      <c r="A7" s="27"/>
      <c r="E7" s="28" t="s">
        <v>3</v>
      </c>
      <c r="F7" s="815" t="s">
        <v>549</v>
      </c>
      <c r="G7" s="815"/>
      <c r="H7" s="815"/>
      <c r="I7" s="29"/>
      <c r="J7" s="29"/>
      <c r="K7" s="30"/>
    </row>
    <row r="8" spans="1:11" s="30" customFormat="1" ht="3" customHeight="1">
      <c r="A8" s="27"/>
      <c r="B8" s="31"/>
      <c r="C8" s="31"/>
      <c r="D8" s="31"/>
      <c r="E8" s="31"/>
      <c r="F8" s="32"/>
      <c r="G8" s="33"/>
      <c r="H8" s="33"/>
    </row>
    <row r="9" spans="1:11" s="30" customFormat="1" ht="3" customHeight="1">
      <c r="A9" s="34"/>
      <c r="B9" s="34"/>
      <c r="C9" s="34"/>
      <c r="D9" s="35"/>
      <c r="E9" s="35"/>
      <c r="F9" s="36"/>
      <c r="G9" s="33"/>
      <c r="H9" s="33"/>
    </row>
    <row r="10" spans="1:11" s="41" customFormat="1" ht="20.100000000000001" customHeight="1">
      <c r="A10" s="37"/>
      <c r="B10" s="819" t="s">
        <v>74</v>
      </c>
      <c r="C10" s="819"/>
      <c r="D10" s="38">
        <v>2017</v>
      </c>
      <c r="E10" s="38">
        <v>2016</v>
      </c>
      <c r="F10" s="39"/>
      <c r="G10" s="819" t="s">
        <v>74</v>
      </c>
      <c r="H10" s="819"/>
      <c r="I10" s="38">
        <v>2017</v>
      </c>
      <c r="J10" s="38">
        <v>2016</v>
      </c>
      <c r="K10" s="40"/>
    </row>
    <row r="11" spans="1:11" s="30" customFormat="1" ht="3" customHeight="1">
      <c r="A11" s="42"/>
      <c r="B11" s="43"/>
      <c r="C11" s="43"/>
      <c r="D11" s="44"/>
      <c r="E11" s="44"/>
      <c r="F11" s="33"/>
      <c r="G11" s="33"/>
      <c r="H11" s="33"/>
      <c r="K11" s="45"/>
    </row>
    <row r="12" spans="1:11" s="50" customFormat="1">
      <c r="A12" s="46"/>
      <c r="B12" s="818" t="s">
        <v>78</v>
      </c>
      <c r="C12" s="818"/>
      <c r="D12" s="47"/>
      <c r="E12" s="47"/>
      <c r="F12" s="48"/>
      <c r="G12" s="818" t="s">
        <v>79</v>
      </c>
      <c r="H12" s="818"/>
      <c r="I12" s="47"/>
      <c r="J12" s="47"/>
      <c r="K12" s="49"/>
    </row>
    <row r="13" spans="1:11">
      <c r="A13" s="51"/>
      <c r="B13" s="804" t="s">
        <v>80</v>
      </c>
      <c r="C13" s="804"/>
      <c r="D13" s="52">
        <f>SUM(D14:D21)</f>
        <v>6737918.1500000004</v>
      </c>
      <c r="E13" s="52">
        <f>SUM(E14:E21)</f>
        <v>9332504.9700000007</v>
      </c>
      <c r="F13" s="48"/>
      <c r="G13" s="818" t="s">
        <v>81</v>
      </c>
      <c r="H13" s="818"/>
      <c r="I13" s="52">
        <f>SUM(I14:I16)</f>
        <v>72182501.539999992</v>
      </c>
      <c r="J13" s="52">
        <f>SUM(J14:J16)</f>
        <v>91664019.430000007</v>
      </c>
      <c r="K13" s="53"/>
    </row>
    <row r="14" spans="1:11">
      <c r="A14" s="54"/>
      <c r="B14" s="803" t="s">
        <v>82</v>
      </c>
      <c r="C14" s="803"/>
      <c r="D14" s="55">
        <v>0</v>
      </c>
      <c r="E14" s="55">
        <v>0</v>
      </c>
      <c r="F14" s="48"/>
      <c r="G14" s="803" t="s">
        <v>83</v>
      </c>
      <c r="H14" s="803"/>
      <c r="I14" s="55">
        <v>51582887.259999998</v>
      </c>
      <c r="J14" s="55">
        <v>70876572.969999999</v>
      </c>
      <c r="K14" s="53"/>
    </row>
    <row r="15" spans="1:11">
      <c r="A15" s="54"/>
      <c r="B15" s="803" t="s">
        <v>84</v>
      </c>
      <c r="C15" s="803"/>
      <c r="D15" s="55">
        <v>0</v>
      </c>
      <c r="E15" s="55">
        <v>0</v>
      </c>
      <c r="F15" s="48"/>
      <c r="G15" s="803" t="s">
        <v>85</v>
      </c>
      <c r="H15" s="803"/>
      <c r="I15" s="55">
        <v>6424627.6799999997</v>
      </c>
      <c r="J15" s="55">
        <v>5481056.79</v>
      </c>
      <c r="K15" s="53"/>
    </row>
    <row r="16" spans="1:11" ht="12" customHeight="1">
      <c r="A16" s="54"/>
      <c r="B16" s="803" t="s">
        <v>86</v>
      </c>
      <c r="C16" s="803"/>
      <c r="D16" s="55">
        <v>0</v>
      </c>
      <c r="E16" s="55">
        <v>0</v>
      </c>
      <c r="F16" s="48"/>
      <c r="G16" s="803" t="s">
        <v>87</v>
      </c>
      <c r="H16" s="803"/>
      <c r="I16" s="55">
        <v>14174986.6</v>
      </c>
      <c r="J16" s="55">
        <v>15306389.67</v>
      </c>
      <c r="K16" s="53"/>
    </row>
    <row r="17" spans="1:11">
      <c r="A17" s="54"/>
      <c r="B17" s="803" t="s">
        <v>88</v>
      </c>
      <c r="C17" s="803"/>
      <c r="D17" s="55">
        <v>0</v>
      </c>
      <c r="E17" s="55">
        <v>0</v>
      </c>
      <c r="F17" s="48"/>
      <c r="G17" s="56"/>
      <c r="H17" s="57"/>
      <c r="I17" s="58"/>
      <c r="J17" s="58"/>
      <c r="K17" s="53"/>
    </row>
    <row r="18" spans="1:11">
      <c r="A18" s="54"/>
      <c r="B18" s="803" t="s">
        <v>89</v>
      </c>
      <c r="C18" s="803"/>
      <c r="D18" s="55">
        <v>2823677.08</v>
      </c>
      <c r="E18" s="55">
        <v>2741040.49</v>
      </c>
      <c r="F18" s="48"/>
      <c r="G18" s="818" t="s">
        <v>190</v>
      </c>
      <c r="H18" s="818"/>
      <c r="I18" s="52">
        <f>SUM(I19:I27)</f>
        <v>2587223.5499999998</v>
      </c>
      <c r="J18" s="52">
        <f>SUM(J19:J27)</f>
        <v>4631367.03</v>
      </c>
      <c r="K18" s="53"/>
    </row>
    <row r="19" spans="1:11">
      <c r="A19" s="54"/>
      <c r="B19" s="803" t="s">
        <v>90</v>
      </c>
      <c r="C19" s="803"/>
      <c r="D19" s="55">
        <v>3814241.07</v>
      </c>
      <c r="E19" s="55">
        <v>4355344.4800000004</v>
      </c>
      <c r="F19" s="48"/>
      <c r="G19" s="803" t="s">
        <v>91</v>
      </c>
      <c r="H19" s="803"/>
      <c r="I19" s="55">
        <v>0</v>
      </c>
      <c r="J19" s="55">
        <v>0</v>
      </c>
      <c r="K19" s="53"/>
    </row>
    <row r="20" spans="1:11">
      <c r="A20" s="54"/>
      <c r="B20" s="803" t="s">
        <v>92</v>
      </c>
      <c r="C20" s="803"/>
      <c r="D20" s="55">
        <v>100000</v>
      </c>
      <c r="E20" s="55">
        <v>2236120</v>
      </c>
      <c r="F20" s="48"/>
      <c r="G20" s="803" t="s">
        <v>93</v>
      </c>
      <c r="H20" s="803"/>
      <c r="I20" s="55">
        <v>0</v>
      </c>
      <c r="J20" s="55">
        <v>0</v>
      </c>
      <c r="K20" s="53"/>
    </row>
    <row r="21" spans="1:11" ht="52.5" customHeight="1">
      <c r="A21" s="54"/>
      <c r="B21" s="806" t="s">
        <v>94</v>
      </c>
      <c r="C21" s="806"/>
      <c r="D21" s="55">
        <v>0</v>
      </c>
      <c r="E21" s="55">
        <v>0</v>
      </c>
      <c r="F21" s="48"/>
      <c r="G21" s="803" t="s">
        <v>95</v>
      </c>
      <c r="H21" s="803"/>
      <c r="I21" s="55">
        <v>0</v>
      </c>
      <c r="J21" s="55">
        <v>0</v>
      </c>
      <c r="K21" s="53"/>
    </row>
    <row r="22" spans="1:11">
      <c r="A22" s="51"/>
      <c r="B22" s="56"/>
      <c r="C22" s="57"/>
      <c r="D22" s="58"/>
      <c r="E22" s="58"/>
      <c r="F22" s="48"/>
      <c r="G22" s="803" t="s">
        <v>96</v>
      </c>
      <c r="H22" s="803"/>
      <c r="I22" s="55">
        <v>2587223.5499999998</v>
      </c>
      <c r="J22" s="55">
        <v>4631367.03</v>
      </c>
      <c r="K22" s="53"/>
    </row>
    <row r="23" spans="1:11" ht="29.25" customHeight="1">
      <c r="A23" s="51"/>
      <c r="B23" s="804" t="s">
        <v>97</v>
      </c>
      <c r="C23" s="804"/>
      <c r="D23" s="52">
        <f>SUM(D24:D25)</f>
        <v>90246672.450000003</v>
      </c>
      <c r="E23" s="52">
        <f>SUM(E24:E25)</f>
        <v>93531008.260000005</v>
      </c>
      <c r="F23" s="48"/>
      <c r="G23" s="803" t="s">
        <v>98</v>
      </c>
      <c r="H23" s="803"/>
      <c r="I23" s="55">
        <v>0</v>
      </c>
      <c r="J23" s="55">
        <v>0</v>
      </c>
      <c r="K23" s="53"/>
    </row>
    <row r="24" spans="1:11">
      <c r="A24" s="54"/>
      <c r="B24" s="803" t="s">
        <v>99</v>
      </c>
      <c r="C24" s="803"/>
      <c r="D24" s="59">
        <v>25353587</v>
      </c>
      <c r="E24" s="59">
        <v>32893305.489999998</v>
      </c>
      <c r="F24" s="48"/>
      <c r="G24" s="803" t="s">
        <v>100</v>
      </c>
      <c r="H24" s="803"/>
      <c r="I24" s="55">
        <v>0</v>
      </c>
      <c r="J24" s="55">
        <v>0</v>
      </c>
      <c r="K24" s="53"/>
    </row>
    <row r="25" spans="1:11">
      <c r="A25" s="54"/>
      <c r="B25" s="803" t="s">
        <v>189</v>
      </c>
      <c r="C25" s="803"/>
      <c r="D25" s="59">
        <v>64893085.450000003</v>
      </c>
      <c r="E25" s="55">
        <v>60637702.770000003</v>
      </c>
      <c r="F25" s="48"/>
      <c r="G25" s="803" t="s">
        <v>101</v>
      </c>
      <c r="H25" s="803"/>
      <c r="I25" s="55">
        <v>0</v>
      </c>
      <c r="J25" s="55">
        <v>0</v>
      </c>
      <c r="K25" s="53"/>
    </row>
    <row r="26" spans="1:11">
      <c r="A26" s="51"/>
      <c r="B26" s="56"/>
      <c r="C26" s="57"/>
      <c r="D26" s="58"/>
      <c r="E26" s="58"/>
      <c r="F26" s="48"/>
      <c r="G26" s="803" t="s">
        <v>102</v>
      </c>
      <c r="H26" s="803"/>
      <c r="I26" s="55">
        <v>0</v>
      </c>
      <c r="J26" s="55">
        <v>0</v>
      </c>
      <c r="K26" s="53"/>
    </row>
    <row r="27" spans="1:11">
      <c r="A27" s="54"/>
      <c r="B27" s="804" t="s">
        <v>103</v>
      </c>
      <c r="C27" s="804"/>
      <c r="D27" s="52">
        <f>SUM(D28:D32)</f>
        <v>315245.08999999997</v>
      </c>
      <c r="E27" s="52">
        <f>SUM(E28:E32)</f>
        <v>182733.93999999997</v>
      </c>
      <c r="F27" s="48"/>
      <c r="G27" s="803" t="s">
        <v>104</v>
      </c>
      <c r="H27" s="803"/>
      <c r="I27" s="55">
        <v>0</v>
      </c>
      <c r="J27" s="55">
        <v>0</v>
      </c>
      <c r="K27" s="53"/>
    </row>
    <row r="28" spans="1:11">
      <c r="A28" s="54"/>
      <c r="B28" s="803" t="s">
        <v>105</v>
      </c>
      <c r="C28" s="803"/>
      <c r="D28" s="55">
        <v>315246.92</v>
      </c>
      <c r="E28" s="55">
        <v>182730.86</v>
      </c>
      <c r="F28" s="48"/>
      <c r="G28" s="56"/>
      <c r="H28" s="57"/>
      <c r="I28" s="58"/>
      <c r="J28" s="58"/>
      <c r="K28" s="53"/>
    </row>
    <row r="29" spans="1:11">
      <c r="A29" s="54"/>
      <c r="B29" s="803" t="s">
        <v>106</v>
      </c>
      <c r="C29" s="803"/>
      <c r="D29" s="55">
        <v>0</v>
      </c>
      <c r="E29" s="55">
        <v>0</v>
      </c>
      <c r="F29" s="48"/>
      <c r="G29" s="804" t="s">
        <v>99</v>
      </c>
      <c r="H29" s="804"/>
      <c r="I29" s="52">
        <f>SUM(I30:I32)</f>
        <v>0</v>
      </c>
      <c r="J29" s="52">
        <f>SUM(J30:J32)</f>
        <v>0</v>
      </c>
      <c r="K29" s="53"/>
    </row>
    <row r="30" spans="1:11" ht="26.25" customHeight="1">
      <c r="A30" s="54"/>
      <c r="B30" s="806" t="s">
        <v>107</v>
      </c>
      <c r="C30" s="806"/>
      <c r="D30" s="55">
        <v>0</v>
      </c>
      <c r="E30" s="55">
        <v>0</v>
      </c>
      <c r="F30" s="48"/>
      <c r="G30" s="803" t="s">
        <v>108</v>
      </c>
      <c r="H30" s="803"/>
      <c r="I30" s="55">
        <v>0</v>
      </c>
      <c r="J30" s="55">
        <v>0</v>
      </c>
      <c r="K30" s="53"/>
    </row>
    <row r="31" spans="1:11">
      <c r="A31" s="54"/>
      <c r="B31" s="803" t="s">
        <v>109</v>
      </c>
      <c r="C31" s="803"/>
      <c r="D31" s="55">
        <v>0</v>
      </c>
      <c r="E31" s="55">
        <v>0</v>
      </c>
      <c r="F31" s="48"/>
      <c r="G31" s="803" t="s">
        <v>49</v>
      </c>
      <c r="H31" s="803"/>
      <c r="I31" s="55">
        <v>0</v>
      </c>
      <c r="J31" s="55">
        <v>0</v>
      </c>
      <c r="K31" s="53"/>
    </row>
    <row r="32" spans="1:11">
      <c r="A32" s="54"/>
      <c r="B32" s="803" t="s">
        <v>110</v>
      </c>
      <c r="C32" s="803"/>
      <c r="D32" s="55">
        <v>-1.83</v>
      </c>
      <c r="E32" s="55">
        <v>3.08</v>
      </c>
      <c r="F32" s="48"/>
      <c r="G32" s="803" t="s">
        <v>111</v>
      </c>
      <c r="H32" s="803"/>
      <c r="I32" s="55">
        <v>0</v>
      </c>
      <c r="J32" s="55">
        <v>0</v>
      </c>
      <c r="K32" s="53"/>
    </row>
    <row r="33" spans="1:11">
      <c r="A33" s="51"/>
      <c r="B33" s="56"/>
      <c r="C33" s="60"/>
      <c r="D33" s="47"/>
      <c r="E33" s="47"/>
      <c r="F33" s="48"/>
      <c r="G33" s="56"/>
      <c r="H33" s="57"/>
      <c r="I33" s="58"/>
      <c r="J33" s="58"/>
      <c r="K33" s="53"/>
    </row>
    <row r="34" spans="1:11">
      <c r="A34" s="61"/>
      <c r="B34" s="805" t="s">
        <v>112</v>
      </c>
      <c r="C34" s="805"/>
      <c r="D34" s="62">
        <f>D13+D23+D27</f>
        <v>97299835.690000013</v>
      </c>
      <c r="E34" s="62">
        <f>E13+E23+E27</f>
        <v>103046247.17</v>
      </c>
      <c r="F34" s="63"/>
      <c r="G34" s="818" t="s">
        <v>113</v>
      </c>
      <c r="H34" s="818"/>
      <c r="I34" s="64">
        <f>SUM(I35:I39)</f>
        <v>0</v>
      </c>
      <c r="J34" s="64">
        <f>SUM(J35:J39)</f>
        <v>0</v>
      </c>
      <c r="K34" s="53"/>
    </row>
    <row r="35" spans="1:11">
      <c r="A35" s="51"/>
      <c r="B35" s="805"/>
      <c r="C35" s="805"/>
      <c r="D35" s="47"/>
      <c r="E35" s="47"/>
      <c r="F35" s="48"/>
      <c r="G35" s="803" t="s">
        <v>114</v>
      </c>
      <c r="H35" s="803"/>
      <c r="I35" s="55">
        <v>0</v>
      </c>
      <c r="J35" s="55">
        <v>0</v>
      </c>
      <c r="K35" s="53"/>
    </row>
    <row r="36" spans="1:11">
      <c r="A36" s="65"/>
      <c r="B36" s="48"/>
      <c r="C36" s="48"/>
      <c r="D36" s="48"/>
      <c r="E36" s="48"/>
      <c r="F36" s="48"/>
      <c r="G36" s="803" t="s">
        <v>115</v>
      </c>
      <c r="H36" s="803"/>
      <c r="I36" s="55">
        <v>0</v>
      </c>
      <c r="J36" s="55">
        <v>0</v>
      </c>
      <c r="K36" s="53"/>
    </row>
    <row r="37" spans="1:11">
      <c r="A37" s="65"/>
      <c r="B37" s="48"/>
      <c r="C37" s="48"/>
      <c r="D37" s="48"/>
      <c r="E37" s="48"/>
      <c r="F37" s="48"/>
      <c r="G37" s="803" t="s">
        <v>116</v>
      </c>
      <c r="H37" s="803"/>
      <c r="I37" s="55">
        <v>0</v>
      </c>
      <c r="J37" s="55">
        <v>0</v>
      </c>
      <c r="K37" s="53"/>
    </row>
    <row r="38" spans="1:11">
      <c r="A38" s="65"/>
      <c r="B38" s="48"/>
      <c r="C38" s="48"/>
      <c r="D38" s="48"/>
      <c r="E38" s="48"/>
      <c r="F38" s="48"/>
      <c r="G38" s="803" t="s">
        <v>117</v>
      </c>
      <c r="H38" s="803"/>
      <c r="I38" s="55">
        <v>0</v>
      </c>
      <c r="J38" s="55">
        <v>0</v>
      </c>
      <c r="K38" s="53"/>
    </row>
    <row r="39" spans="1:11">
      <c r="A39" s="65"/>
      <c r="B39" s="48"/>
      <c r="C39" s="48"/>
      <c r="D39" s="48"/>
      <c r="E39" s="48"/>
      <c r="F39" s="48"/>
      <c r="G39" s="803" t="s">
        <v>118</v>
      </c>
      <c r="H39" s="803"/>
      <c r="I39" s="55">
        <v>0</v>
      </c>
      <c r="J39" s="55">
        <v>0</v>
      </c>
      <c r="K39" s="53"/>
    </row>
    <row r="40" spans="1:11">
      <c r="A40" s="65"/>
      <c r="B40" s="48"/>
      <c r="C40" s="48"/>
      <c r="D40" s="48"/>
      <c r="E40" s="48"/>
      <c r="F40" s="48"/>
      <c r="G40" s="56"/>
      <c r="H40" s="57"/>
      <c r="I40" s="58"/>
      <c r="J40" s="58"/>
      <c r="K40" s="53"/>
    </row>
    <row r="41" spans="1:11">
      <c r="A41" s="65"/>
      <c r="B41" s="48"/>
      <c r="C41" s="48"/>
      <c r="D41" s="48"/>
      <c r="E41" s="48"/>
      <c r="F41" s="48"/>
      <c r="G41" s="804" t="s">
        <v>119</v>
      </c>
      <c r="H41" s="804"/>
      <c r="I41" s="64">
        <f>SUM(I42:I47)</f>
        <v>35243.86</v>
      </c>
      <c r="J41" s="64">
        <f>SUM(J42:J47)</f>
        <v>7910155.4199999999</v>
      </c>
      <c r="K41" s="53"/>
    </row>
    <row r="42" spans="1:11" ht="26.25" customHeight="1">
      <c r="A42" s="65"/>
      <c r="B42" s="48"/>
      <c r="C42" s="48"/>
      <c r="D42" s="48"/>
      <c r="E42" s="48"/>
      <c r="F42" s="48"/>
      <c r="G42" s="806" t="s">
        <v>120</v>
      </c>
      <c r="H42" s="806"/>
      <c r="I42" s="55">
        <v>35249</v>
      </c>
      <c r="J42" s="55">
        <v>7910155.4199999999</v>
      </c>
      <c r="K42" s="53"/>
    </row>
    <row r="43" spans="1:11">
      <c r="A43" s="65"/>
      <c r="B43" s="48"/>
      <c r="C43" s="48"/>
      <c r="D43" s="48"/>
      <c r="E43" s="48"/>
      <c r="F43" s="48"/>
      <c r="G43" s="803" t="s">
        <v>121</v>
      </c>
      <c r="H43" s="803"/>
      <c r="I43" s="55">
        <v>0</v>
      </c>
      <c r="J43" s="55">
        <v>0</v>
      </c>
      <c r="K43" s="53"/>
    </row>
    <row r="44" spans="1:11" ht="12" customHeight="1">
      <c r="A44" s="65"/>
      <c r="B44" s="48"/>
      <c r="C44" s="48"/>
      <c r="D44" s="48"/>
      <c r="E44" s="48"/>
      <c r="F44" s="48"/>
      <c r="G44" s="803" t="s">
        <v>122</v>
      </c>
      <c r="H44" s="803"/>
      <c r="I44" s="55">
        <v>0</v>
      </c>
      <c r="J44" s="55">
        <v>0</v>
      </c>
      <c r="K44" s="53"/>
    </row>
    <row r="45" spans="1:11" ht="25.5" customHeight="1">
      <c r="A45" s="65"/>
      <c r="B45" s="48"/>
      <c r="C45" s="48"/>
      <c r="D45" s="48"/>
      <c r="E45" s="48"/>
      <c r="F45" s="48"/>
      <c r="G45" s="806" t="s">
        <v>191</v>
      </c>
      <c r="H45" s="806"/>
      <c r="I45" s="55">
        <v>0</v>
      </c>
      <c r="J45" s="55">
        <v>0</v>
      </c>
      <c r="K45" s="53"/>
    </row>
    <row r="46" spans="1:11">
      <c r="A46" s="65"/>
      <c r="B46" s="48"/>
      <c r="C46" s="48"/>
      <c r="D46" s="48"/>
      <c r="E46" s="48"/>
      <c r="F46" s="48"/>
      <c r="G46" s="803" t="s">
        <v>123</v>
      </c>
      <c r="H46" s="803"/>
      <c r="I46" s="55">
        <v>0</v>
      </c>
      <c r="J46" s="55">
        <v>0</v>
      </c>
      <c r="K46" s="53"/>
    </row>
    <row r="47" spans="1:11">
      <c r="A47" s="65"/>
      <c r="B47" s="48"/>
      <c r="C47" s="48"/>
      <c r="D47" s="48"/>
      <c r="E47" s="48"/>
      <c r="F47" s="48"/>
      <c r="G47" s="803" t="s">
        <v>124</v>
      </c>
      <c r="H47" s="803"/>
      <c r="I47" s="55">
        <v>-5.14</v>
      </c>
      <c r="J47" s="55">
        <v>0</v>
      </c>
      <c r="K47" s="53"/>
    </row>
    <row r="48" spans="1:11">
      <c r="A48" s="65"/>
      <c r="B48" s="48"/>
      <c r="C48" s="48"/>
      <c r="D48" s="48"/>
      <c r="E48" s="48"/>
      <c r="F48" s="48"/>
      <c r="G48" s="56"/>
      <c r="H48" s="57"/>
      <c r="I48" s="58"/>
      <c r="J48" s="58"/>
      <c r="K48" s="53"/>
    </row>
    <row r="49" spans="1:11">
      <c r="A49" s="65"/>
      <c r="B49" s="48"/>
      <c r="C49" s="48"/>
      <c r="D49" s="48"/>
      <c r="E49" s="48"/>
      <c r="F49" s="48"/>
      <c r="G49" s="804" t="s">
        <v>125</v>
      </c>
      <c r="H49" s="804"/>
      <c r="I49" s="64">
        <f>SUM(I50)</f>
        <v>0</v>
      </c>
      <c r="J49" s="64">
        <f>SUM(J50)</f>
        <v>0</v>
      </c>
      <c r="K49" s="53"/>
    </row>
    <row r="50" spans="1:11">
      <c r="A50" s="65"/>
      <c r="B50" s="48"/>
      <c r="C50" s="48"/>
      <c r="D50" s="48"/>
      <c r="E50" s="48"/>
      <c r="F50" s="48"/>
      <c r="G50" s="803" t="s">
        <v>126</v>
      </c>
      <c r="H50" s="803"/>
      <c r="I50" s="55">
        <v>0</v>
      </c>
      <c r="J50" s="55">
        <v>0</v>
      </c>
      <c r="K50" s="53"/>
    </row>
    <row r="51" spans="1:11">
      <c r="A51" s="65"/>
      <c r="B51" s="48"/>
      <c r="C51" s="48"/>
      <c r="D51" s="48"/>
      <c r="E51" s="48"/>
      <c r="F51" s="48"/>
      <c r="G51" s="56"/>
      <c r="H51" s="57"/>
      <c r="I51" s="58"/>
      <c r="J51" s="58"/>
      <c r="K51" s="53"/>
    </row>
    <row r="52" spans="1:11">
      <c r="A52" s="65"/>
      <c r="B52" s="48"/>
      <c r="C52" s="48"/>
      <c r="D52" s="48"/>
      <c r="E52" s="48"/>
      <c r="F52" s="48"/>
      <c r="G52" s="805" t="s">
        <v>127</v>
      </c>
      <c r="H52" s="805"/>
      <c r="I52" s="66">
        <f>I13+I18+I29+I34+I41+I49</f>
        <v>74804968.949999988</v>
      </c>
      <c r="J52" s="66">
        <f>J13+J18+J29+J34+J41+J49</f>
        <v>104205541.88000001</v>
      </c>
      <c r="K52" s="67"/>
    </row>
    <row r="53" spans="1:11">
      <c r="A53" s="65"/>
      <c r="B53" s="48"/>
      <c r="C53" s="48"/>
      <c r="D53" s="48"/>
      <c r="E53" s="48"/>
      <c r="F53" s="48"/>
      <c r="G53" s="68"/>
      <c r="H53" s="68"/>
      <c r="I53" s="58"/>
      <c r="J53" s="58"/>
      <c r="K53" s="67"/>
    </row>
    <row r="54" spans="1:11">
      <c r="A54" s="65"/>
      <c r="B54" s="48"/>
      <c r="C54" s="48"/>
      <c r="D54" s="48"/>
      <c r="E54" s="48"/>
      <c r="F54" s="48"/>
      <c r="G54" s="817" t="s">
        <v>128</v>
      </c>
      <c r="H54" s="817"/>
      <c r="I54" s="66">
        <f>D34-I52</f>
        <v>22494866.740000024</v>
      </c>
      <c r="J54" s="66">
        <f>E34-J52</f>
        <v>-1159294.7100000083</v>
      </c>
      <c r="K54" s="67"/>
    </row>
    <row r="55" spans="1:11" ht="6" customHeight="1">
      <c r="A55" s="69"/>
      <c r="B55" s="70"/>
      <c r="C55" s="70"/>
      <c r="D55" s="70"/>
      <c r="E55" s="70"/>
      <c r="F55" s="70"/>
      <c r="G55" s="71"/>
      <c r="H55" s="71"/>
      <c r="I55" s="70"/>
      <c r="J55" s="70"/>
      <c r="K55" s="72"/>
    </row>
    <row r="56" spans="1:11" ht="6" customHeight="1">
      <c r="A56" s="30"/>
      <c r="B56" s="30"/>
      <c r="C56" s="30"/>
      <c r="D56" s="30"/>
      <c r="E56" s="30"/>
      <c r="F56" s="30"/>
      <c r="G56" s="33"/>
      <c r="H56" s="33"/>
      <c r="I56" s="30"/>
      <c r="J56" s="30"/>
      <c r="K56" s="30"/>
    </row>
    <row r="57" spans="1:11" ht="6" customHeight="1">
      <c r="A57" s="70"/>
      <c r="B57" s="73"/>
      <c r="C57" s="74"/>
      <c r="D57" s="75"/>
      <c r="E57" s="75"/>
      <c r="F57" s="70"/>
      <c r="G57" s="76"/>
      <c r="H57" s="77"/>
      <c r="I57" s="75"/>
      <c r="J57" s="75"/>
      <c r="K57" s="70"/>
    </row>
    <row r="58" spans="1:11" ht="6" customHeight="1">
      <c r="A58" s="30"/>
      <c r="B58" s="57"/>
      <c r="C58" s="78"/>
      <c r="D58" s="79"/>
      <c r="E58" s="79"/>
      <c r="F58" s="30"/>
      <c r="G58" s="80"/>
      <c r="H58" s="81"/>
      <c r="I58" s="79"/>
      <c r="J58" s="79"/>
      <c r="K58" s="30"/>
    </row>
    <row r="59" spans="1:11" ht="15" customHeight="1">
      <c r="A59" s="57" t="s">
        <v>76</v>
      </c>
      <c r="C59" s="57"/>
      <c r="D59" s="57"/>
      <c r="E59" s="57"/>
      <c r="F59" s="57"/>
      <c r="G59" s="57"/>
      <c r="H59" s="57"/>
      <c r="I59" s="57"/>
      <c r="J59" s="57"/>
    </row>
    <row r="60" spans="1:11" ht="9.75" customHeight="1">
      <c r="B60" s="57"/>
      <c r="C60" s="78"/>
      <c r="D60" s="79"/>
      <c r="E60" s="79"/>
      <c r="G60" s="80"/>
      <c r="H60" s="78"/>
      <c r="I60" s="79"/>
      <c r="J60" s="79"/>
    </row>
    <row r="61" spans="1:11" ht="30" customHeight="1">
      <c r="B61" s="57"/>
      <c r="C61" s="813"/>
      <c r="D61" s="813"/>
      <c r="E61" s="79"/>
      <c r="G61" s="812"/>
      <c r="H61" s="812"/>
      <c r="I61" s="79"/>
      <c r="J61" s="79"/>
    </row>
    <row r="62" spans="1:11" ht="14.1" customHeight="1">
      <c r="B62" s="82"/>
      <c r="C62" s="811" t="s">
        <v>550</v>
      </c>
      <c r="D62" s="811"/>
      <c r="E62" s="79"/>
      <c r="F62" s="79"/>
      <c r="G62" s="811" t="s">
        <v>551</v>
      </c>
      <c r="H62" s="811"/>
      <c r="I62" s="83"/>
      <c r="J62" s="79"/>
    </row>
    <row r="63" spans="1:11" ht="14.1" customHeight="1">
      <c r="B63" s="84"/>
      <c r="C63" s="808" t="s">
        <v>552</v>
      </c>
      <c r="D63" s="808"/>
      <c r="E63" s="85"/>
      <c r="F63" s="85"/>
      <c r="G63" s="808" t="s">
        <v>553</v>
      </c>
      <c r="H63" s="808"/>
      <c r="I63" s="83"/>
      <c r="J63" s="79"/>
    </row>
    <row r="64" spans="1:11" ht="9.9499999999999993" customHeight="1">
      <c r="D64" s="86"/>
      <c r="J64" s="709"/>
    </row>
    <row r="65" spans="2:11">
      <c r="B65" s="30"/>
      <c r="C65" s="30"/>
      <c r="D65" s="86"/>
      <c r="E65" s="30"/>
      <c r="F65" s="30"/>
      <c r="G65" s="33"/>
      <c r="H65" s="33"/>
      <c r="I65" s="30"/>
      <c r="J65" s="709" t="s">
        <v>1057</v>
      </c>
      <c r="K65" s="30"/>
    </row>
    <row r="66" spans="2:11">
      <c r="D66" s="86"/>
      <c r="J66" s="709"/>
    </row>
    <row r="73" spans="2:11">
      <c r="J73" s="709"/>
    </row>
  </sheetData>
  <sheetProtection formatCells="0" selectLockedCells="1"/>
  <mergeCells count="69">
    <mergeCell ref="B10:C10"/>
    <mergeCell ref="G10:H10"/>
    <mergeCell ref="C3:I3"/>
    <mergeCell ref="C4:I4"/>
    <mergeCell ref="C5:I5"/>
    <mergeCell ref="F7:H7"/>
    <mergeCell ref="B18:C18"/>
    <mergeCell ref="G18:H18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B25:C25"/>
    <mergeCell ref="G25:H25"/>
    <mergeCell ref="B19:C19"/>
    <mergeCell ref="G19:H19"/>
    <mergeCell ref="B20:C20"/>
    <mergeCell ref="G20:H20"/>
    <mergeCell ref="B21:C21"/>
    <mergeCell ref="G21:H21"/>
    <mergeCell ref="G22:H22"/>
    <mergeCell ref="B23:C23"/>
    <mergeCell ref="G23:H23"/>
    <mergeCell ref="B24:C24"/>
    <mergeCell ref="G24:H24"/>
    <mergeCell ref="G26:H26"/>
    <mergeCell ref="B27:C27"/>
    <mergeCell ref="G27:H27"/>
    <mergeCell ref="B28:C28"/>
    <mergeCell ref="B29:C29"/>
    <mergeCell ref="G29:H29"/>
    <mergeCell ref="G37:H37"/>
    <mergeCell ref="B30:C30"/>
    <mergeCell ref="G30:H30"/>
    <mergeCell ref="B31:C31"/>
    <mergeCell ref="G31:H31"/>
    <mergeCell ref="B32:C32"/>
    <mergeCell ref="G32:H32"/>
    <mergeCell ref="B34:C34"/>
    <mergeCell ref="G34:H34"/>
    <mergeCell ref="B35:C35"/>
    <mergeCell ref="G35:H35"/>
    <mergeCell ref="G36:H36"/>
    <mergeCell ref="G52:H52"/>
    <mergeCell ref="G38:H38"/>
    <mergeCell ref="G39:H39"/>
    <mergeCell ref="G41:H41"/>
    <mergeCell ref="G42:H42"/>
    <mergeCell ref="G43:H43"/>
    <mergeCell ref="G44:H44"/>
    <mergeCell ref="G45:H45"/>
    <mergeCell ref="G46:H46"/>
    <mergeCell ref="G47:H47"/>
    <mergeCell ref="G49:H49"/>
    <mergeCell ref="G50:H50"/>
    <mergeCell ref="C63:D63"/>
    <mergeCell ref="G63:H63"/>
    <mergeCell ref="G54:H54"/>
    <mergeCell ref="C61:D61"/>
    <mergeCell ref="G61:H61"/>
    <mergeCell ref="C62:D62"/>
    <mergeCell ref="G62:H62"/>
  </mergeCells>
  <printOptions verticalCentered="1"/>
  <pageMargins left="0.39370078740157483" right="0" top="0.43307086614173229" bottom="0.70866141732283472" header="0.39370078740157483" footer="0"/>
  <pageSetup scale="60" orientation="landscape" r:id="rId1"/>
  <headerFooter scaleWithDoc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55"/>
  <sheetViews>
    <sheetView showGridLines="0" zoomScale="85" zoomScaleNormal="85" workbookViewId="0">
      <selection activeCell="B4" sqref="B4"/>
    </sheetView>
  </sheetViews>
  <sheetFormatPr baseColWidth="10" defaultRowHeight="12.75"/>
  <cols>
    <col min="1" max="1" width="2.140625" style="23" customWidth="1"/>
    <col min="2" max="3" width="3.7109375" style="272" customWidth="1"/>
    <col min="4" max="4" width="28.140625" style="272" customWidth="1"/>
    <col min="5" max="5" width="12.7109375" style="272" customWidth="1"/>
    <col min="6" max="6" width="23.28515625" style="272" customWidth="1"/>
    <col min="7" max="7" width="12.42578125" style="272" customWidth="1"/>
    <col min="8" max="8" width="14" style="272" customWidth="1"/>
    <col min="9" max="9" width="14.5703125" style="272" customWidth="1"/>
    <col min="10" max="10" width="15.140625" style="272" customWidth="1"/>
    <col min="11" max="11" width="15.42578125" style="272" customWidth="1"/>
    <col min="12" max="12" width="13.5703125" style="272" customWidth="1"/>
    <col min="13" max="13" width="14" style="272" customWidth="1"/>
    <col min="14" max="14" width="13.5703125" style="272" customWidth="1"/>
    <col min="15" max="15" width="15.7109375" style="272" customWidth="1"/>
    <col min="16" max="16" width="14.5703125" style="23" customWidth="1"/>
    <col min="17" max="17" width="14" style="272" customWidth="1"/>
    <col min="18" max="16384" width="11.42578125" style="272"/>
  </cols>
  <sheetData>
    <row r="1" spans="2:17" s="653" customFormat="1" ht="6" customHeight="1">
      <c r="B1" s="977"/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977"/>
      <c r="N1" s="977"/>
      <c r="O1" s="977"/>
    </row>
    <row r="2" spans="2:17" ht="13.5" customHeight="1">
      <c r="B2" s="823" t="s">
        <v>454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</row>
    <row r="3" spans="2:17" ht="20.25" customHeight="1">
      <c r="B3" s="823" t="s">
        <v>1198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823"/>
      <c r="O3" s="823"/>
    </row>
    <row r="4" spans="2:17" s="23" customFormat="1" ht="8.25" customHeight="1"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2:17" s="23" customFormat="1" ht="24" customHeight="1">
      <c r="D5" s="28" t="s">
        <v>3</v>
      </c>
      <c r="E5" s="286" t="s">
        <v>549</v>
      </c>
      <c r="F5" s="286"/>
      <c r="G5" s="285"/>
      <c r="H5" s="286"/>
      <c r="I5" s="286"/>
      <c r="J5" s="286"/>
      <c r="K5" s="286"/>
      <c r="L5" s="70"/>
      <c r="M5" s="70"/>
      <c r="N5" s="74"/>
      <c r="O5" s="242"/>
    </row>
    <row r="6" spans="2:17" s="23" customFormat="1" ht="8.25" customHeight="1"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</row>
    <row r="7" spans="2:17" ht="15" customHeight="1">
      <c r="B7" s="919" t="s">
        <v>455</v>
      </c>
      <c r="C7" s="970"/>
      <c r="D7" s="920"/>
      <c r="E7" s="978" t="s">
        <v>456</v>
      </c>
      <c r="F7" s="482"/>
      <c r="G7" s="978" t="s">
        <v>453</v>
      </c>
      <c r="H7" s="981" t="s">
        <v>222</v>
      </c>
      <c r="I7" s="982"/>
      <c r="J7" s="982"/>
      <c r="K7" s="982"/>
      <c r="L7" s="982"/>
      <c r="M7" s="982"/>
      <c r="N7" s="983"/>
      <c r="O7" s="916" t="s">
        <v>223</v>
      </c>
      <c r="P7" s="974" t="s">
        <v>488</v>
      </c>
      <c r="Q7" s="877"/>
    </row>
    <row r="8" spans="2:17" ht="25.5">
      <c r="B8" s="921"/>
      <c r="C8" s="898"/>
      <c r="D8" s="922"/>
      <c r="E8" s="979"/>
      <c r="F8" s="483" t="s">
        <v>457</v>
      </c>
      <c r="G8" s="979"/>
      <c r="H8" s="380" t="s">
        <v>224</v>
      </c>
      <c r="I8" s="380" t="s">
        <v>225</v>
      </c>
      <c r="J8" s="380" t="s">
        <v>203</v>
      </c>
      <c r="K8" s="380" t="s">
        <v>397</v>
      </c>
      <c r="L8" s="380" t="s">
        <v>204</v>
      </c>
      <c r="M8" s="380" t="s">
        <v>398</v>
      </c>
      <c r="N8" s="380" t="s">
        <v>226</v>
      </c>
      <c r="O8" s="916"/>
      <c r="P8" s="484" t="s">
        <v>489</v>
      </c>
      <c r="Q8" s="484" t="s">
        <v>490</v>
      </c>
    </row>
    <row r="9" spans="2:17" ht="15.75" customHeight="1">
      <c r="B9" s="923"/>
      <c r="C9" s="971"/>
      <c r="D9" s="924"/>
      <c r="E9" s="980"/>
      <c r="F9" s="485"/>
      <c r="G9" s="980"/>
      <c r="H9" s="380">
        <v>1</v>
      </c>
      <c r="I9" s="380">
        <v>2</v>
      </c>
      <c r="J9" s="380" t="s">
        <v>227</v>
      </c>
      <c r="K9" s="380">
        <v>4</v>
      </c>
      <c r="L9" s="380">
        <v>5</v>
      </c>
      <c r="M9" s="380">
        <v>6</v>
      </c>
      <c r="N9" s="380">
        <v>7</v>
      </c>
      <c r="O9" s="380" t="s">
        <v>459</v>
      </c>
      <c r="P9" s="306" t="s">
        <v>491</v>
      </c>
      <c r="Q9" s="306" t="s">
        <v>492</v>
      </c>
    </row>
    <row r="10" spans="2:17" ht="15" customHeight="1">
      <c r="B10" s="966"/>
      <c r="C10" s="959"/>
      <c r="D10" s="967"/>
      <c r="E10" s="471"/>
      <c r="F10" s="471"/>
      <c r="G10" s="472"/>
      <c r="H10" s="472"/>
      <c r="I10" s="472"/>
      <c r="J10" s="472"/>
      <c r="K10" s="472"/>
      <c r="L10" s="472"/>
      <c r="M10" s="472"/>
      <c r="N10" s="472"/>
      <c r="O10" s="472"/>
      <c r="P10" s="324"/>
      <c r="Q10" s="486"/>
    </row>
    <row r="11" spans="2:17">
      <c r="B11" s="381"/>
      <c r="C11" s="968"/>
      <c r="D11" s="969"/>
      <c r="E11" s="474"/>
      <c r="F11" s="474"/>
      <c r="G11" s="474"/>
      <c r="H11" s="487"/>
      <c r="I11" s="487"/>
      <c r="J11" s="487"/>
      <c r="K11" s="487"/>
      <c r="L11" s="487"/>
      <c r="M11" s="487"/>
      <c r="N11" s="487"/>
      <c r="O11" s="487"/>
      <c r="P11" s="488" t="e">
        <f>L11/H11</f>
        <v>#DIV/0!</v>
      </c>
      <c r="Q11" s="489" t="e">
        <f>L11/J11</f>
        <v>#DIV/0!</v>
      </c>
    </row>
    <row r="12" spans="2:17" ht="19.5" customHeight="1">
      <c r="B12" s="381"/>
      <c r="C12" s="461"/>
      <c r="D12" s="382"/>
      <c r="E12" s="553"/>
      <c r="F12" s="553"/>
      <c r="G12" s="490"/>
      <c r="H12" s="385"/>
      <c r="I12" s="385"/>
      <c r="J12" s="385"/>
      <c r="K12" s="385"/>
      <c r="L12" s="385"/>
      <c r="M12" s="385"/>
      <c r="N12" s="385"/>
      <c r="O12" s="385"/>
      <c r="P12" s="488" t="e">
        <f>L12/H12</f>
        <v>#DIV/0!</v>
      </c>
      <c r="Q12" s="489" t="e">
        <f t="shared" ref="Q12:Q36" si="0">L12/J12</f>
        <v>#DIV/0!</v>
      </c>
    </row>
    <row r="13" spans="2:17" ht="18.75" customHeight="1">
      <c r="B13" s="381"/>
      <c r="C13" s="461"/>
      <c r="D13" s="382"/>
      <c r="E13" s="553"/>
      <c r="F13" s="553"/>
      <c r="G13" s="490"/>
      <c r="H13" s="396"/>
      <c r="I13" s="396"/>
      <c r="J13" s="385"/>
      <c r="K13" s="472"/>
      <c r="L13" s="595"/>
      <c r="M13" s="595"/>
      <c r="N13" s="595"/>
      <c r="O13" s="595"/>
      <c r="P13" s="488" t="e">
        <f>L13/H13</f>
        <v>#DIV/0!</v>
      </c>
      <c r="Q13" s="489" t="e">
        <f t="shared" si="0"/>
        <v>#DIV/0!</v>
      </c>
    </row>
    <row r="14" spans="2:17" ht="18.75" customHeight="1">
      <c r="B14" s="381"/>
      <c r="C14" s="554"/>
      <c r="D14" s="555"/>
      <c r="E14" s="553"/>
      <c r="F14" s="553"/>
      <c r="G14" s="490"/>
      <c r="H14" s="396"/>
      <c r="I14" s="609"/>
      <c r="J14" s="385"/>
      <c r="K14" s="471"/>
      <c r="L14" s="610"/>
      <c r="M14" s="610"/>
      <c r="N14" s="610"/>
      <c r="O14" s="595"/>
      <c r="P14" s="488"/>
      <c r="Q14" s="489"/>
    </row>
    <row r="15" spans="2:17" ht="18.75" customHeight="1">
      <c r="B15" s="381"/>
      <c r="C15" s="554"/>
      <c r="D15" s="555"/>
      <c r="E15" s="553"/>
      <c r="F15" s="553"/>
      <c r="G15" s="490"/>
      <c r="H15" s="403"/>
      <c r="I15" s="403"/>
      <c r="J15" s="403"/>
      <c r="K15" s="403"/>
      <c r="L15" s="403"/>
      <c r="M15" s="403"/>
      <c r="N15" s="403"/>
      <c r="O15" s="403"/>
      <c r="P15" s="488"/>
      <c r="Q15" s="489"/>
    </row>
    <row r="16" spans="2:17" ht="38.25" customHeight="1">
      <c r="B16" s="381"/>
      <c r="C16" s="968"/>
      <c r="D16" s="969"/>
      <c r="E16" s="553"/>
      <c r="F16" s="605"/>
      <c r="G16" s="490"/>
      <c r="H16" s="606"/>
      <c r="I16" s="609"/>
      <c r="J16" s="608"/>
      <c r="K16" s="609"/>
      <c r="L16" s="609"/>
      <c r="M16" s="609"/>
      <c r="N16" s="609"/>
      <c r="O16" s="396"/>
      <c r="P16" s="488" t="e">
        <f t="shared" ref="P16:P36" si="1">L16/H16</f>
        <v>#DIV/0!</v>
      </c>
      <c r="Q16" s="489" t="e">
        <f t="shared" si="0"/>
        <v>#DIV/0!</v>
      </c>
    </row>
    <row r="17" spans="2:17" ht="38.25" customHeight="1">
      <c r="B17" s="381"/>
      <c r="C17" s="461"/>
      <c r="D17" s="382"/>
      <c r="E17" s="553"/>
      <c r="F17" s="553"/>
      <c r="G17" s="490"/>
      <c r="H17" s="606"/>
      <c r="I17" s="396"/>
      <c r="J17" s="396"/>
      <c r="K17" s="396"/>
      <c r="L17" s="396"/>
      <c r="M17" s="396"/>
      <c r="N17" s="396"/>
      <c r="O17" s="396"/>
      <c r="P17" s="488" t="e">
        <f t="shared" si="1"/>
        <v>#DIV/0!</v>
      </c>
      <c r="Q17" s="489" t="e">
        <f t="shared" si="0"/>
        <v>#DIV/0!</v>
      </c>
    </row>
    <row r="18" spans="2:17" ht="25.5" customHeight="1">
      <c r="B18" s="381"/>
      <c r="C18" s="461"/>
      <c r="D18" s="382"/>
      <c r="E18" s="553"/>
      <c r="F18" s="553"/>
      <c r="G18" s="490"/>
      <c r="H18" s="606"/>
      <c r="I18" s="396"/>
      <c r="J18" s="396"/>
      <c r="K18" s="396"/>
      <c r="L18" s="396"/>
      <c r="M18" s="396"/>
      <c r="N18" s="396"/>
      <c r="O18" s="396"/>
      <c r="P18" s="488" t="e">
        <f t="shared" si="1"/>
        <v>#DIV/0!</v>
      </c>
      <c r="Q18" s="489" t="e">
        <f t="shared" si="0"/>
        <v>#DIV/0!</v>
      </c>
    </row>
    <row r="19" spans="2:17" ht="38.25" customHeight="1">
      <c r="B19" s="381"/>
      <c r="C19" s="461"/>
      <c r="D19" s="382"/>
      <c r="E19" s="553"/>
      <c r="F19" s="553"/>
      <c r="G19" s="490"/>
      <c r="H19" s="606"/>
      <c r="I19" s="396"/>
      <c r="J19" s="396"/>
      <c r="K19" s="396"/>
      <c r="L19" s="396"/>
      <c r="M19" s="396"/>
      <c r="N19" s="396"/>
      <c r="O19" s="396"/>
      <c r="P19" s="488" t="e">
        <f t="shared" si="1"/>
        <v>#DIV/0!</v>
      </c>
      <c r="Q19" s="489" t="e">
        <f t="shared" si="0"/>
        <v>#DIV/0!</v>
      </c>
    </row>
    <row r="20" spans="2:17" ht="25.5" customHeight="1">
      <c r="B20" s="381"/>
      <c r="C20" s="461"/>
      <c r="D20" s="382"/>
      <c r="E20" s="553"/>
      <c r="F20" s="553"/>
      <c r="G20" s="490"/>
      <c r="H20" s="606"/>
      <c r="I20" s="396"/>
      <c r="J20" s="396"/>
      <c r="K20" s="396"/>
      <c r="L20" s="396"/>
      <c r="M20" s="396"/>
      <c r="N20" s="396"/>
      <c r="O20" s="396"/>
      <c r="P20" s="488" t="e">
        <f t="shared" si="1"/>
        <v>#DIV/0!</v>
      </c>
      <c r="Q20" s="489" t="e">
        <f t="shared" si="0"/>
        <v>#DIV/0!</v>
      </c>
    </row>
    <row r="21" spans="2:17" ht="38.25" customHeight="1">
      <c r="B21" s="381"/>
      <c r="C21" s="461"/>
      <c r="D21" s="382"/>
      <c r="E21" s="553"/>
      <c r="F21" s="553"/>
      <c r="G21" s="490"/>
      <c r="H21" s="606"/>
      <c r="I21" s="396"/>
      <c r="J21" s="396"/>
      <c r="K21" s="396"/>
      <c r="L21" s="396"/>
      <c r="M21" s="396"/>
      <c r="N21" s="396"/>
      <c r="O21" s="396"/>
      <c r="P21" s="488" t="e">
        <f t="shared" si="1"/>
        <v>#DIV/0!</v>
      </c>
      <c r="Q21" s="489" t="e">
        <f t="shared" si="0"/>
        <v>#DIV/0!</v>
      </c>
    </row>
    <row r="22" spans="2:17">
      <c r="B22" s="381"/>
      <c r="C22" s="461"/>
      <c r="D22" s="382"/>
      <c r="E22" s="553"/>
      <c r="F22" s="553"/>
      <c r="G22" s="490"/>
      <c r="H22" s="606"/>
      <c r="I22" s="396"/>
      <c r="J22" s="396"/>
      <c r="K22" s="396"/>
      <c r="L22" s="396"/>
      <c r="M22" s="396"/>
      <c r="N22" s="396"/>
      <c r="O22" s="396"/>
      <c r="P22" s="488" t="e">
        <f t="shared" si="1"/>
        <v>#DIV/0!</v>
      </c>
      <c r="Q22" s="489" t="e">
        <f t="shared" si="0"/>
        <v>#DIV/0!</v>
      </c>
    </row>
    <row r="23" spans="2:17" ht="38.25" customHeight="1">
      <c r="B23" s="381"/>
      <c r="C23" s="461"/>
      <c r="D23" s="382"/>
      <c r="E23" s="553"/>
      <c r="F23" s="553"/>
      <c r="G23" s="490"/>
      <c r="H23" s="606"/>
      <c r="I23" s="396"/>
      <c r="J23" s="396"/>
      <c r="K23" s="396"/>
      <c r="L23" s="396"/>
      <c r="M23" s="396"/>
      <c r="N23" s="396"/>
      <c r="O23" s="396"/>
      <c r="P23" s="488" t="e">
        <f t="shared" si="1"/>
        <v>#DIV/0!</v>
      </c>
      <c r="Q23" s="489" t="e">
        <f t="shared" si="0"/>
        <v>#DIV/0!</v>
      </c>
    </row>
    <row r="24" spans="2:17">
      <c r="B24" s="381"/>
      <c r="C24" s="461"/>
      <c r="D24" s="382"/>
      <c r="E24" s="553"/>
      <c r="F24" s="553"/>
      <c r="G24" s="490"/>
      <c r="H24" s="606"/>
      <c r="I24" s="396"/>
      <c r="J24" s="396"/>
      <c r="K24" s="396"/>
      <c r="L24" s="396"/>
      <c r="M24" s="396"/>
      <c r="N24" s="396"/>
      <c r="O24" s="396"/>
      <c r="P24" s="488" t="e">
        <f t="shared" si="1"/>
        <v>#DIV/0!</v>
      </c>
      <c r="Q24" s="489" t="e">
        <f t="shared" si="0"/>
        <v>#DIV/0!</v>
      </c>
    </row>
    <row r="25" spans="2:17" ht="38.25" customHeight="1">
      <c r="B25" s="381"/>
      <c r="C25" s="968"/>
      <c r="D25" s="969"/>
      <c r="E25" s="553"/>
      <c r="F25" s="553"/>
      <c r="G25" s="490"/>
      <c r="H25" s="606"/>
      <c r="I25" s="609"/>
      <c r="J25" s="396"/>
      <c r="K25" s="609"/>
      <c r="L25" s="609"/>
      <c r="M25" s="609"/>
      <c r="N25" s="609"/>
      <c r="O25" s="396"/>
      <c r="P25" s="488" t="e">
        <f t="shared" si="1"/>
        <v>#DIV/0!</v>
      </c>
      <c r="Q25" s="489" t="e">
        <f t="shared" si="0"/>
        <v>#DIV/0!</v>
      </c>
    </row>
    <row r="26" spans="2:17">
      <c r="B26" s="381"/>
      <c r="C26" s="461"/>
      <c r="D26" s="382"/>
      <c r="E26" s="553"/>
      <c r="F26" s="553"/>
      <c r="G26" s="490"/>
      <c r="H26" s="606"/>
      <c r="I26" s="396"/>
      <c r="J26" s="396"/>
      <c r="K26" s="396"/>
      <c r="L26" s="396"/>
      <c r="M26" s="396"/>
      <c r="N26" s="396"/>
      <c r="O26" s="396"/>
      <c r="P26" s="488" t="e">
        <f t="shared" si="1"/>
        <v>#DIV/0!</v>
      </c>
      <c r="Q26" s="489" t="e">
        <f t="shared" si="0"/>
        <v>#DIV/0!</v>
      </c>
    </row>
    <row r="27" spans="2:17" ht="25.5" customHeight="1">
      <c r="B27" s="381"/>
      <c r="C27" s="461"/>
      <c r="D27" s="382"/>
      <c r="E27" s="553"/>
      <c r="F27" s="553"/>
      <c r="G27" s="490"/>
      <c r="H27" s="606"/>
      <c r="I27" s="396"/>
      <c r="J27" s="396"/>
      <c r="K27" s="396"/>
      <c r="L27" s="396"/>
      <c r="M27" s="396"/>
      <c r="N27" s="396"/>
      <c r="O27" s="396"/>
      <c r="P27" s="488" t="e">
        <f t="shared" si="1"/>
        <v>#DIV/0!</v>
      </c>
      <c r="Q27" s="489" t="e">
        <f t="shared" si="0"/>
        <v>#DIV/0!</v>
      </c>
    </row>
    <row r="28" spans="2:17" ht="25.5" customHeight="1">
      <c r="B28" s="381"/>
      <c r="C28" s="461"/>
      <c r="D28" s="382"/>
      <c r="E28" s="553"/>
      <c r="F28" s="553"/>
      <c r="G28" s="490"/>
      <c r="H28" s="606"/>
      <c r="I28" s="396"/>
      <c r="J28" s="396"/>
      <c r="K28" s="396"/>
      <c r="L28" s="396"/>
      <c r="M28" s="396"/>
      <c r="N28" s="396"/>
      <c r="O28" s="396"/>
      <c r="P28" s="488" t="e">
        <f t="shared" si="1"/>
        <v>#DIV/0!</v>
      </c>
      <c r="Q28" s="489" t="e">
        <f t="shared" si="0"/>
        <v>#DIV/0!</v>
      </c>
    </row>
    <row r="29" spans="2:17" ht="38.25" customHeight="1">
      <c r="B29" s="381"/>
      <c r="C29" s="968"/>
      <c r="D29" s="969"/>
      <c r="E29" s="553"/>
      <c r="F29" s="553"/>
      <c r="G29" s="490"/>
      <c r="H29" s="606"/>
      <c r="I29" s="609"/>
      <c r="J29" s="396"/>
      <c r="K29" s="594"/>
      <c r="L29" s="609"/>
      <c r="M29" s="609"/>
      <c r="N29" s="609"/>
      <c r="O29" s="396"/>
      <c r="P29" s="488" t="e">
        <f t="shared" si="1"/>
        <v>#DIV/0!</v>
      </c>
      <c r="Q29" s="489" t="e">
        <f t="shared" si="0"/>
        <v>#DIV/0!</v>
      </c>
    </row>
    <row r="30" spans="2:17" ht="25.5" customHeight="1">
      <c r="B30" s="381"/>
      <c r="C30" s="461"/>
      <c r="D30" s="382"/>
      <c r="E30" s="553"/>
      <c r="F30" s="553"/>
      <c r="G30" s="490"/>
      <c r="H30" s="606"/>
      <c r="I30" s="396"/>
      <c r="J30" s="396"/>
      <c r="K30" s="396"/>
      <c r="L30" s="396"/>
      <c r="M30" s="396"/>
      <c r="N30" s="396"/>
      <c r="O30" s="396"/>
      <c r="P30" s="488" t="e">
        <f t="shared" si="1"/>
        <v>#DIV/0!</v>
      </c>
      <c r="Q30" s="489" t="e">
        <f t="shared" si="0"/>
        <v>#DIV/0!</v>
      </c>
    </row>
    <row r="31" spans="2:17">
      <c r="B31" s="381"/>
      <c r="C31" s="461"/>
      <c r="D31" s="382"/>
      <c r="E31" s="553"/>
      <c r="F31" s="553"/>
      <c r="G31" s="490"/>
      <c r="H31" s="606"/>
      <c r="I31" s="396"/>
      <c r="J31" s="396"/>
      <c r="K31" s="396"/>
      <c r="L31" s="396"/>
      <c r="M31" s="396"/>
      <c r="N31" s="396"/>
      <c r="O31" s="396"/>
      <c r="P31" s="488" t="e">
        <f t="shared" si="1"/>
        <v>#DIV/0!</v>
      </c>
      <c r="Q31" s="489" t="e">
        <f t="shared" si="0"/>
        <v>#DIV/0!</v>
      </c>
    </row>
    <row r="32" spans="2:17" ht="25.5" customHeight="1">
      <c r="B32" s="381"/>
      <c r="C32" s="968"/>
      <c r="D32" s="969"/>
      <c r="E32" s="553"/>
      <c r="F32" s="553"/>
      <c r="G32" s="490"/>
      <c r="H32" s="606"/>
      <c r="I32" s="609"/>
      <c r="J32" s="396"/>
      <c r="K32" s="594"/>
      <c r="L32" s="609"/>
      <c r="M32" s="609"/>
      <c r="N32" s="609"/>
      <c r="O32" s="396"/>
      <c r="P32" s="488" t="e">
        <f t="shared" si="1"/>
        <v>#DIV/0!</v>
      </c>
      <c r="Q32" s="489" t="e">
        <f t="shared" si="0"/>
        <v>#DIV/0!</v>
      </c>
    </row>
    <row r="33" spans="1:17" ht="25.5" customHeight="1">
      <c r="B33" s="381"/>
      <c r="C33" s="461"/>
      <c r="D33" s="382"/>
      <c r="E33" s="553"/>
      <c r="F33" s="553"/>
      <c r="G33" s="490"/>
      <c r="H33" s="606"/>
      <c r="I33" s="396"/>
      <c r="J33" s="396"/>
      <c r="K33" s="396"/>
      <c r="L33" s="609"/>
      <c r="M33" s="396"/>
      <c r="N33" s="396"/>
      <c r="O33" s="396"/>
      <c r="P33" s="488" t="e">
        <f t="shared" si="1"/>
        <v>#DIV/0!</v>
      </c>
      <c r="Q33" s="489" t="e">
        <f t="shared" si="0"/>
        <v>#DIV/0!</v>
      </c>
    </row>
    <row r="34" spans="1:17" ht="25.5" customHeight="1">
      <c r="B34" s="381"/>
      <c r="C34" s="554"/>
      <c r="D34" s="554"/>
      <c r="E34" s="615"/>
      <c r="F34" s="615"/>
      <c r="G34" s="617"/>
      <c r="H34" s="611"/>
      <c r="I34" s="616"/>
      <c r="J34" s="611"/>
      <c r="K34" s="611"/>
      <c r="L34" s="611"/>
      <c r="M34" s="611"/>
      <c r="N34" s="611"/>
      <c r="O34" s="611"/>
      <c r="P34" s="618"/>
      <c r="Q34" s="489"/>
    </row>
    <row r="35" spans="1:17">
      <c r="B35" s="381"/>
      <c r="C35" s="461"/>
      <c r="D35" s="554"/>
      <c r="E35" s="615"/>
      <c r="F35" s="615"/>
      <c r="G35" s="617"/>
      <c r="H35" s="396"/>
      <c r="I35" s="609"/>
      <c r="J35" s="396"/>
      <c r="K35" s="595"/>
      <c r="L35" s="595"/>
      <c r="M35" s="595"/>
      <c r="N35" s="595"/>
      <c r="O35" s="595"/>
      <c r="P35" s="488" t="e">
        <f t="shared" si="1"/>
        <v>#DIV/0!</v>
      </c>
      <c r="Q35" s="613" t="e">
        <f t="shared" si="0"/>
        <v>#DIV/0!</v>
      </c>
    </row>
    <row r="36" spans="1:17">
      <c r="B36" s="381"/>
      <c r="C36" s="461"/>
      <c r="D36" s="554"/>
      <c r="E36" s="615"/>
      <c r="F36" s="615"/>
      <c r="G36" s="617"/>
      <c r="H36" s="396"/>
      <c r="I36" s="609"/>
      <c r="J36" s="396"/>
      <c r="K36" s="595"/>
      <c r="L36" s="595"/>
      <c r="M36" s="595"/>
      <c r="N36" s="595"/>
      <c r="O36" s="595"/>
      <c r="P36" s="488" t="e">
        <f t="shared" si="1"/>
        <v>#DIV/0!</v>
      </c>
      <c r="Q36" s="613" t="e">
        <f t="shared" si="0"/>
        <v>#DIV/0!</v>
      </c>
    </row>
    <row r="37" spans="1:17">
      <c r="B37" s="381"/>
      <c r="C37" s="554"/>
      <c r="D37" s="554"/>
      <c r="E37" s="615"/>
      <c r="F37" s="615"/>
      <c r="G37" s="553"/>
      <c r="H37" s="622"/>
      <c r="I37" s="622"/>
      <c r="J37" s="622"/>
      <c r="K37" s="622"/>
      <c r="L37" s="622"/>
      <c r="M37" s="622"/>
      <c r="N37" s="622"/>
      <c r="O37" s="622"/>
      <c r="P37" s="615"/>
      <c r="Q37" s="613"/>
    </row>
    <row r="38" spans="1:17">
      <c r="B38" s="381"/>
      <c r="C38" s="554"/>
      <c r="D38" s="554"/>
      <c r="E38" s="615"/>
      <c r="F38" s="615"/>
      <c r="G38" s="617"/>
      <c r="H38" s="396"/>
      <c r="I38" s="619"/>
      <c r="J38" s="619"/>
      <c r="K38" s="620"/>
      <c r="L38" s="620"/>
      <c r="M38" s="620"/>
      <c r="N38" s="595"/>
      <c r="O38" s="621"/>
      <c r="P38" s="488" t="e">
        <f t="shared" ref="P38" si="2">L38/H38</f>
        <v>#DIV/0!</v>
      </c>
      <c r="Q38" s="613" t="e">
        <f t="shared" ref="Q38" si="3">L38/J38</f>
        <v>#DIV/0!</v>
      </c>
    </row>
    <row r="39" spans="1:17">
      <c r="B39" s="381"/>
      <c r="C39" s="554"/>
      <c r="D39" s="555"/>
      <c r="E39" s="553"/>
      <c r="F39" s="553"/>
      <c r="G39" s="617"/>
      <c r="H39" s="553"/>
      <c r="I39" s="553"/>
      <c r="J39" s="553"/>
      <c r="K39" s="615"/>
      <c r="L39" s="615"/>
      <c r="M39" s="553"/>
      <c r="N39" s="553"/>
      <c r="O39" s="553"/>
      <c r="P39" s="615"/>
      <c r="Q39" s="613"/>
    </row>
    <row r="40" spans="1:17" s="379" customFormat="1">
      <c r="A40" s="303"/>
      <c r="B40" s="398"/>
      <c r="C40" s="984" t="s">
        <v>228</v>
      </c>
      <c r="D40" s="985"/>
      <c r="E40" s="481"/>
      <c r="F40" s="481"/>
      <c r="G40" s="481">
        <v>0</v>
      </c>
      <c r="H40" s="612">
        <f t="shared" ref="H40:O40" si="4">+H11+H15+H34+H37</f>
        <v>0</v>
      </c>
      <c r="I40" s="612">
        <f t="shared" si="4"/>
        <v>0</v>
      </c>
      <c r="J40" s="612">
        <f t="shared" si="4"/>
        <v>0</v>
      </c>
      <c r="K40" s="612">
        <f t="shared" si="4"/>
        <v>0</v>
      </c>
      <c r="L40" s="612">
        <f t="shared" si="4"/>
        <v>0</v>
      </c>
      <c r="M40" s="612">
        <f t="shared" si="4"/>
        <v>0</v>
      </c>
      <c r="N40" s="612">
        <f t="shared" si="4"/>
        <v>0</v>
      </c>
      <c r="O40" s="612">
        <f t="shared" si="4"/>
        <v>0</v>
      </c>
      <c r="P40" s="975"/>
      <c r="Q40" s="976"/>
    </row>
    <row r="41" spans="1:17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7">
      <c r="B42" s="16" t="s">
        <v>76</v>
      </c>
      <c r="G42" s="23"/>
      <c r="H42" s="23"/>
      <c r="I42" s="23"/>
      <c r="J42" s="23"/>
      <c r="K42" s="23"/>
      <c r="L42" s="23"/>
      <c r="M42" s="23"/>
      <c r="N42" s="23"/>
      <c r="O42" s="23"/>
    </row>
    <row r="43" spans="1:17">
      <c r="B43" s="16"/>
      <c r="G43" s="23"/>
      <c r="H43" s="23"/>
      <c r="I43" s="23"/>
      <c r="J43" s="23"/>
      <c r="K43" s="23"/>
      <c r="L43" s="23"/>
      <c r="M43" s="23"/>
      <c r="N43" s="23"/>
      <c r="O43" s="23"/>
    </row>
    <row r="44" spans="1:17">
      <c r="B44" s="16"/>
      <c r="G44" s="23"/>
      <c r="H44" s="23"/>
      <c r="I44" s="23"/>
      <c r="J44" s="23"/>
      <c r="K44" s="23"/>
      <c r="L44" s="23"/>
      <c r="M44" s="23"/>
      <c r="N44" s="23"/>
      <c r="O44" s="23"/>
    </row>
    <row r="45" spans="1:17">
      <c r="B45" s="16"/>
      <c r="G45" s="23"/>
      <c r="H45" s="23"/>
      <c r="I45" s="23"/>
      <c r="J45" s="23"/>
      <c r="K45" s="23"/>
      <c r="L45" s="23"/>
      <c r="M45" s="23"/>
      <c r="N45" s="23"/>
      <c r="O45" s="23"/>
    </row>
    <row r="46" spans="1:17">
      <c r="B46" s="16"/>
      <c r="G46" s="23"/>
      <c r="H46" s="23"/>
      <c r="I46" s="23"/>
      <c r="J46" s="23"/>
      <c r="K46" s="23"/>
      <c r="L46" s="23"/>
      <c r="M46" s="23"/>
      <c r="N46" s="23"/>
      <c r="O46" s="23"/>
    </row>
    <row r="47" spans="1:17">
      <c r="B47" s="16"/>
      <c r="G47" s="23"/>
      <c r="H47" s="23"/>
      <c r="I47" s="23"/>
      <c r="J47" s="23"/>
      <c r="K47" s="23"/>
      <c r="L47" s="23"/>
      <c r="M47" s="23"/>
      <c r="N47" s="23"/>
      <c r="O47" s="23"/>
    </row>
    <row r="48" spans="1:17">
      <c r="F48" s="278"/>
      <c r="G48" s="278"/>
      <c r="K48" s="278"/>
      <c r="L48" s="278"/>
      <c r="M48" s="278"/>
    </row>
    <row r="49" spans="4:17">
      <c r="D49" s="276"/>
      <c r="F49" s="810" t="s">
        <v>550</v>
      </c>
      <c r="G49" s="810"/>
      <c r="H49" s="276"/>
      <c r="I49" s="276"/>
      <c r="J49" s="276"/>
      <c r="K49" s="852" t="s">
        <v>551</v>
      </c>
      <c r="L49" s="852"/>
      <c r="M49" s="852"/>
      <c r="N49" s="276"/>
      <c r="O49" s="276"/>
    </row>
    <row r="50" spans="4:17">
      <c r="D50" s="281"/>
      <c r="F50" s="810" t="s">
        <v>552</v>
      </c>
      <c r="G50" s="810"/>
      <c r="H50" s="349"/>
      <c r="I50" s="349"/>
      <c r="J50" s="349"/>
      <c r="K50" s="852" t="s">
        <v>553</v>
      </c>
      <c r="L50" s="852"/>
      <c r="M50" s="852"/>
      <c r="N50" s="349"/>
      <c r="O50" s="349"/>
    </row>
    <row r="51" spans="4:17">
      <c r="D51" s="281"/>
      <c r="H51" s="350"/>
      <c r="I51" s="350"/>
      <c r="J51" s="350"/>
      <c r="K51" s="349"/>
      <c r="L51" s="349"/>
      <c r="M51" s="349"/>
      <c r="N51" s="350"/>
      <c r="O51" s="350"/>
      <c r="Q51" s="711" t="s">
        <v>1083</v>
      </c>
    </row>
    <row r="52" spans="4:17">
      <c r="K52" s="276"/>
      <c r="L52" s="276"/>
      <c r="M52" s="276"/>
    </row>
    <row r="55" spans="4:17">
      <c r="Q55" s="711"/>
    </row>
  </sheetData>
  <mergeCells count="21">
    <mergeCell ref="C40:D40"/>
    <mergeCell ref="B10:D10"/>
    <mergeCell ref="C11:D11"/>
    <mergeCell ref="C16:D16"/>
    <mergeCell ref="C25:D25"/>
    <mergeCell ref="C29:D29"/>
    <mergeCell ref="C32:D32"/>
    <mergeCell ref="B1:O1"/>
    <mergeCell ref="B2:O2"/>
    <mergeCell ref="B3:O3"/>
    <mergeCell ref="B7:D9"/>
    <mergeCell ref="O7:O8"/>
    <mergeCell ref="G7:G9"/>
    <mergeCell ref="E7:E9"/>
    <mergeCell ref="H7:N7"/>
    <mergeCell ref="F49:G49"/>
    <mergeCell ref="F50:G50"/>
    <mergeCell ref="K49:M49"/>
    <mergeCell ref="K50:M50"/>
    <mergeCell ref="P7:Q7"/>
    <mergeCell ref="P40:Q40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23622047244094491" right="0.70866141732283472" top="0.43307086614173229" bottom="0.74803149606299213" header="0.31496062992125984" footer="0.31496062992125984"/>
  <pageSetup scale="55" fitToHeight="0" orientation="landscape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84"/>
  <sheetViews>
    <sheetView showGridLines="0" tabSelected="1" zoomScale="85" zoomScaleNormal="85" workbookViewId="0">
      <selection activeCell="B4" sqref="B4"/>
    </sheetView>
  </sheetViews>
  <sheetFormatPr baseColWidth="10" defaultRowHeight="12.75"/>
  <cols>
    <col min="1" max="1" width="2.140625" style="23" customWidth="1"/>
    <col min="2" max="2" width="5.85546875" style="272" customWidth="1"/>
    <col min="3" max="3" width="15.7109375" style="272" customWidth="1"/>
    <col min="4" max="8" width="5.42578125" style="272" customWidth="1"/>
    <col min="9" max="13" width="12.7109375" style="272" customWidth="1"/>
    <col min="14" max="14" width="11.42578125" style="272" customWidth="1"/>
    <col min="15" max="15" width="12.85546875" style="272" customWidth="1"/>
    <col min="16" max="16" width="10.85546875" style="23" customWidth="1"/>
    <col min="17" max="16384" width="11.42578125" style="272"/>
  </cols>
  <sheetData>
    <row r="1" spans="2:25" ht="6" customHeight="1">
      <c r="B1" s="823" t="s">
        <v>487</v>
      </c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  <c r="P1" s="823"/>
      <c r="Q1" s="823"/>
      <c r="R1" s="823"/>
      <c r="S1" s="823"/>
      <c r="T1" s="823"/>
      <c r="U1" s="823"/>
      <c r="V1" s="823"/>
      <c r="W1" s="823"/>
      <c r="X1" s="823"/>
      <c r="Y1" s="823"/>
    </row>
    <row r="2" spans="2:25" ht="13.5" customHeight="1"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  <c r="P2" s="823"/>
      <c r="Q2" s="823"/>
      <c r="R2" s="823"/>
      <c r="S2" s="823"/>
      <c r="T2" s="823"/>
      <c r="U2" s="823"/>
      <c r="V2" s="823"/>
      <c r="W2" s="823"/>
      <c r="X2" s="823"/>
      <c r="Y2" s="823"/>
    </row>
    <row r="3" spans="2:25" ht="20.25" customHeight="1">
      <c r="B3" s="823" t="s">
        <v>1199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823"/>
      <c r="O3" s="823"/>
      <c r="P3" s="823"/>
      <c r="Q3" s="823"/>
      <c r="R3" s="823"/>
      <c r="S3" s="823"/>
      <c r="T3" s="823"/>
      <c r="U3" s="823"/>
      <c r="V3" s="823"/>
      <c r="W3" s="823"/>
      <c r="X3" s="823"/>
      <c r="Y3" s="823"/>
    </row>
    <row r="4" spans="2:25" s="23" customFormat="1" ht="8.25" customHeight="1"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</row>
    <row r="5" spans="2:25" s="23" customFormat="1" ht="24" customHeight="1">
      <c r="D5" s="28" t="s">
        <v>3</v>
      </c>
      <c r="E5" s="286" t="s">
        <v>549</v>
      </c>
      <c r="F5" s="286"/>
      <c r="G5" s="285"/>
      <c r="H5" s="286"/>
      <c r="I5" s="286"/>
      <c r="J5" s="286"/>
      <c r="K5" s="286"/>
      <c r="L5" s="70"/>
      <c r="M5" s="70"/>
      <c r="N5" s="74"/>
      <c r="O5" s="242"/>
    </row>
    <row r="6" spans="2:25" s="23" customFormat="1" ht="8.25" customHeight="1"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</row>
    <row r="7" spans="2:25" ht="15" customHeight="1">
      <c r="B7" s="994" t="s">
        <v>460</v>
      </c>
      <c r="C7" s="995"/>
      <c r="D7" s="996" t="s">
        <v>461</v>
      </c>
      <c r="E7" s="831"/>
      <c r="F7" s="831"/>
      <c r="G7" s="831"/>
      <c r="H7" s="997"/>
      <c r="I7" s="992" t="s">
        <v>462</v>
      </c>
      <c r="J7" s="992"/>
      <c r="K7" s="992"/>
      <c r="L7" s="992"/>
      <c r="M7" s="992"/>
      <c r="N7" s="992"/>
      <c r="O7" s="992"/>
      <c r="P7" s="992" t="s">
        <v>463</v>
      </c>
      <c r="Q7" s="992"/>
      <c r="R7" s="992"/>
      <c r="S7" s="992"/>
      <c r="T7" s="992"/>
      <c r="U7" s="992" t="s">
        <v>464</v>
      </c>
      <c r="V7" s="992"/>
      <c r="W7" s="992"/>
      <c r="X7" s="992"/>
      <c r="Y7" s="992"/>
    </row>
    <row r="8" spans="2:25">
      <c r="B8" s="998" t="s">
        <v>465</v>
      </c>
      <c r="C8" s="998" t="s">
        <v>466</v>
      </c>
      <c r="D8" s="990" t="s">
        <v>467</v>
      </c>
      <c r="E8" s="990" t="s">
        <v>468</v>
      </c>
      <c r="F8" s="990" t="s">
        <v>469</v>
      </c>
      <c r="G8" s="990" t="s">
        <v>470</v>
      </c>
      <c r="H8" s="990" t="s">
        <v>453</v>
      </c>
      <c r="I8" s="986" t="s">
        <v>471</v>
      </c>
      <c r="J8" s="986" t="s">
        <v>472</v>
      </c>
      <c r="K8" s="986" t="s">
        <v>473</v>
      </c>
      <c r="L8" s="986" t="s">
        <v>474</v>
      </c>
      <c r="M8" s="986" t="s">
        <v>475</v>
      </c>
      <c r="N8" s="986" t="s">
        <v>476</v>
      </c>
      <c r="O8" s="986" t="s">
        <v>477</v>
      </c>
      <c r="P8" s="986" t="s">
        <v>478</v>
      </c>
      <c r="Q8" s="986" t="s">
        <v>479</v>
      </c>
      <c r="R8" s="986" t="s">
        <v>480</v>
      </c>
      <c r="S8" s="988" t="s">
        <v>481</v>
      </c>
      <c r="T8" s="989"/>
      <c r="U8" s="986" t="s">
        <v>224</v>
      </c>
      <c r="V8" s="986" t="s">
        <v>203</v>
      </c>
      <c r="W8" s="986" t="s">
        <v>204</v>
      </c>
      <c r="X8" s="988" t="s">
        <v>482</v>
      </c>
      <c r="Y8" s="989"/>
    </row>
    <row r="9" spans="2:25" ht="15.75" customHeight="1">
      <c r="B9" s="999"/>
      <c r="C9" s="999"/>
      <c r="D9" s="991"/>
      <c r="E9" s="991"/>
      <c r="F9" s="991"/>
      <c r="G9" s="991"/>
      <c r="H9" s="991"/>
      <c r="I9" s="987"/>
      <c r="J9" s="987"/>
      <c r="K9" s="987"/>
      <c r="L9" s="987"/>
      <c r="M9" s="987"/>
      <c r="N9" s="987"/>
      <c r="O9" s="987"/>
      <c r="P9" s="987"/>
      <c r="Q9" s="987"/>
      <c r="R9" s="987"/>
      <c r="S9" s="491" t="s">
        <v>483</v>
      </c>
      <c r="T9" s="491" t="s">
        <v>484</v>
      </c>
      <c r="U9" s="993"/>
      <c r="V9" s="993"/>
      <c r="W9" s="993"/>
      <c r="X9" s="492" t="s">
        <v>485</v>
      </c>
      <c r="Y9" s="492" t="s">
        <v>486</v>
      </c>
    </row>
    <row r="10" spans="2:25" ht="15" customHeight="1">
      <c r="B10" s="493"/>
      <c r="C10" s="494"/>
      <c r="D10" s="495"/>
      <c r="E10" s="471"/>
      <c r="F10" s="471"/>
      <c r="G10" s="472"/>
      <c r="H10" s="496"/>
      <c r="I10" s="497"/>
      <c r="J10" s="498"/>
      <c r="K10" s="498"/>
      <c r="L10" s="498"/>
      <c r="M10" s="498"/>
      <c r="N10" s="498"/>
      <c r="O10" s="499"/>
      <c r="P10" s="500"/>
      <c r="Q10" s="274"/>
      <c r="R10" s="274"/>
      <c r="S10" s="274"/>
      <c r="T10" s="275"/>
      <c r="U10" s="274"/>
      <c r="V10" s="274"/>
      <c r="W10" s="274"/>
      <c r="X10" s="274"/>
      <c r="Y10" s="275"/>
    </row>
    <row r="11" spans="2:25">
      <c r="B11" s="501"/>
      <c r="C11" s="502"/>
      <c r="D11" s="503"/>
      <c r="E11" s="474"/>
      <c r="F11" s="474"/>
      <c r="G11" s="474"/>
      <c r="H11" s="504"/>
      <c r="I11" s="504"/>
      <c r="J11" s="505"/>
      <c r="K11" s="505"/>
      <c r="L11" s="505"/>
      <c r="M11" s="505"/>
      <c r="N11" s="505"/>
      <c r="O11" s="473"/>
      <c r="P11" s="30"/>
      <c r="Q11" s="276"/>
      <c r="R11" s="276"/>
      <c r="S11" s="276"/>
      <c r="T11" s="277"/>
      <c r="U11" s="276"/>
      <c r="V11" s="276"/>
      <c r="W11" s="276"/>
      <c r="X11" s="276"/>
      <c r="Y11" s="277"/>
    </row>
    <row r="12" spans="2:25">
      <c r="B12" s="501"/>
      <c r="C12" s="502"/>
      <c r="D12" s="503"/>
      <c r="E12" s="471"/>
      <c r="F12" s="471"/>
      <c r="G12" s="472"/>
      <c r="H12" s="506"/>
      <c r="I12" s="506"/>
      <c r="J12" s="507"/>
      <c r="K12" s="507"/>
      <c r="L12" s="507"/>
      <c r="M12" s="507"/>
      <c r="N12" s="507"/>
      <c r="O12" s="508"/>
      <c r="P12" s="30"/>
      <c r="Q12" s="276"/>
      <c r="R12" s="276"/>
      <c r="S12" s="276"/>
      <c r="T12" s="277"/>
      <c r="U12" s="276"/>
      <c r="V12" s="276"/>
      <c r="W12" s="276"/>
      <c r="X12" s="276"/>
      <c r="Y12" s="277"/>
    </row>
    <row r="13" spans="2:25">
      <c r="B13" s="501"/>
      <c r="C13" s="502"/>
      <c r="D13" s="503"/>
      <c r="E13" s="471"/>
      <c r="F13" s="471"/>
      <c r="G13" s="472"/>
      <c r="H13" s="496"/>
      <c r="I13" s="496"/>
      <c r="J13" s="446"/>
      <c r="K13" s="446"/>
      <c r="L13" s="446"/>
      <c r="M13" s="446"/>
      <c r="N13" s="446"/>
      <c r="O13" s="471"/>
      <c r="P13" s="30"/>
      <c r="Q13" s="276"/>
      <c r="R13" s="276"/>
      <c r="S13" s="276"/>
      <c r="T13" s="277"/>
      <c r="U13" s="276"/>
      <c r="V13" s="276"/>
      <c r="W13" s="276"/>
      <c r="X13" s="276"/>
      <c r="Y13" s="277"/>
    </row>
    <row r="14" spans="2:25">
      <c r="B14" s="501"/>
      <c r="C14" s="502"/>
      <c r="D14" s="503"/>
      <c r="E14" s="474"/>
      <c r="F14" s="474"/>
      <c r="G14" s="474"/>
      <c r="H14" s="509"/>
      <c r="I14" s="509"/>
      <c r="J14" s="510"/>
      <c r="K14" s="510"/>
      <c r="L14" s="510"/>
      <c r="M14" s="510"/>
      <c r="N14" s="510"/>
      <c r="O14" s="474"/>
      <c r="P14" s="30"/>
      <c r="Q14" s="276"/>
      <c r="R14" s="276"/>
      <c r="S14" s="276"/>
      <c r="T14" s="277"/>
      <c r="U14" s="276"/>
      <c r="V14" s="276"/>
      <c r="W14" s="276"/>
      <c r="X14" s="276"/>
      <c r="Y14" s="277"/>
    </row>
    <row r="15" spans="2:25">
      <c r="B15" s="501"/>
      <c r="C15" s="502"/>
      <c r="D15" s="503"/>
      <c r="E15" s="471"/>
      <c r="F15" s="471"/>
      <c r="G15" s="472"/>
      <c r="H15" s="496"/>
      <c r="I15" s="496"/>
      <c r="J15" s="446"/>
      <c r="K15" s="446"/>
      <c r="L15" s="446"/>
      <c r="M15" s="446"/>
      <c r="N15" s="446"/>
      <c r="O15" s="471"/>
      <c r="P15" s="30"/>
      <c r="Q15" s="276"/>
      <c r="R15" s="276"/>
      <c r="S15" s="276"/>
      <c r="T15" s="277"/>
      <c r="U15" s="276"/>
      <c r="V15" s="276"/>
      <c r="W15" s="276"/>
      <c r="X15" s="276"/>
      <c r="Y15" s="277"/>
    </row>
    <row r="16" spans="2:25">
      <c r="B16" s="501"/>
      <c r="C16" s="502"/>
      <c r="D16" s="503"/>
      <c r="E16" s="471"/>
      <c r="F16" s="471"/>
      <c r="G16" s="472"/>
      <c r="H16" s="496"/>
      <c r="I16" s="496"/>
      <c r="J16" s="446"/>
      <c r="K16" s="446"/>
      <c r="L16" s="446"/>
      <c r="M16" s="446"/>
      <c r="N16" s="446"/>
      <c r="O16" s="471"/>
      <c r="P16" s="30"/>
      <c r="Q16" s="276"/>
      <c r="R16" s="276"/>
      <c r="S16" s="276"/>
      <c r="T16" s="277"/>
      <c r="U16" s="276"/>
      <c r="V16" s="276"/>
      <c r="W16" s="276"/>
      <c r="X16" s="276"/>
      <c r="Y16" s="277"/>
    </row>
    <row r="17" spans="2:25">
      <c r="B17" s="501"/>
      <c r="C17" s="502"/>
      <c r="D17" s="503"/>
      <c r="E17" s="471"/>
      <c r="F17" s="471"/>
      <c r="G17" s="472"/>
      <c r="H17" s="496"/>
      <c r="I17" s="496"/>
      <c r="J17" s="446"/>
      <c r="K17" s="446"/>
      <c r="L17" s="446"/>
      <c r="M17" s="446"/>
      <c r="N17" s="446"/>
      <c r="O17" s="471"/>
      <c r="P17" s="30"/>
      <c r="Q17" s="276"/>
      <c r="R17" s="276"/>
      <c r="S17" s="276"/>
      <c r="T17" s="277"/>
      <c r="U17" s="276"/>
      <c r="V17" s="276"/>
      <c r="W17" s="276"/>
      <c r="X17" s="276"/>
      <c r="Y17" s="277"/>
    </row>
    <row r="18" spans="2:25">
      <c r="B18" s="501"/>
      <c r="C18" s="502"/>
      <c r="D18" s="503"/>
      <c r="E18" s="471"/>
      <c r="F18" s="471"/>
      <c r="G18" s="472"/>
      <c r="H18" s="496"/>
      <c r="I18" s="496"/>
      <c r="J18" s="446"/>
      <c r="K18" s="446"/>
      <c r="L18" s="446"/>
      <c r="M18" s="446"/>
      <c r="N18" s="446"/>
      <c r="O18" s="471"/>
      <c r="P18" s="30"/>
      <c r="Q18" s="276"/>
      <c r="R18" s="276"/>
      <c r="S18" s="276"/>
      <c r="T18" s="277"/>
      <c r="U18" s="276"/>
      <c r="V18" s="276"/>
      <c r="W18" s="276"/>
      <c r="X18" s="276"/>
      <c r="Y18" s="277"/>
    </row>
    <row r="19" spans="2:25">
      <c r="B19" s="501"/>
      <c r="C19" s="502"/>
      <c r="D19" s="503"/>
      <c r="E19" s="471"/>
      <c r="F19" s="471"/>
      <c r="G19" s="472"/>
      <c r="H19" s="496"/>
      <c r="I19" s="496"/>
      <c r="J19" s="446"/>
      <c r="K19" s="446"/>
      <c r="L19" s="446"/>
      <c r="M19" s="446"/>
      <c r="N19" s="446"/>
      <c r="O19" s="471"/>
      <c r="P19" s="30"/>
      <c r="Q19" s="276"/>
      <c r="R19" s="276"/>
      <c r="S19" s="276"/>
      <c r="T19" s="277"/>
      <c r="U19" s="276"/>
      <c r="V19" s="276"/>
      <c r="W19" s="276"/>
      <c r="X19" s="276"/>
      <c r="Y19" s="277"/>
    </row>
    <row r="20" spans="2:25">
      <c r="B20" s="501"/>
      <c r="C20" s="502"/>
      <c r="D20" s="503"/>
      <c r="E20" s="471"/>
      <c r="F20" s="471"/>
      <c r="G20" s="472"/>
      <c r="H20" s="496"/>
      <c r="I20" s="496"/>
      <c r="J20" s="446"/>
      <c r="K20" s="446"/>
      <c r="L20" s="446"/>
      <c r="M20" s="446"/>
      <c r="N20" s="446"/>
      <c r="O20" s="471"/>
      <c r="P20" s="30"/>
      <c r="Q20" s="276"/>
      <c r="R20" s="276"/>
      <c r="S20" s="276"/>
      <c r="T20" s="277"/>
      <c r="U20" s="276"/>
      <c r="V20" s="276"/>
      <c r="W20" s="276"/>
      <c r="X20" s="276"/>
      <c r="Y20" s="277"/>
    </row>
    <row r="21" spans="2:25">
      <c r="B21" s="501"/>
      <c r="C21" s="502"/>
      <c r="D21" s="503"/>
      <c r="E21" s="471"/>
      <c r="F21" s="471"/>
      <c r="G21" s="472"/>
      <c r="H21" s="496"/>
      <c r="I21" s="496"/>
      <c r="J21" s="446"/>
      <c r="K21" s="446"/>
      <c r="L21" s="446"/>
      <c r="M21" s="446"/>
      <c r="N21" s="446"/>
      <c r="O21" s="471"/>
      <c r="P21" s="30"/>
      <c r="Q21" s="276"/>
      <c r="R21" s="276"/>
      <c r="S21" s="276"/>
      <c r="T21" s="277"/>
      <c r="U21" s="276"/>
      <c r="V21" s="276"/>
      <c r="W21" s="276"/>
      <c r="X21" s="276"/>
      <c r="Y21" s="277"/>
    </row>
    <row r="22" spans="2:25">
      <c r="B22" s="501"/>
      <c r="C22" s="502"/>
      <c r="D22" s="503"/>
      <c r="E22" s="471"/>
      <c r="F22" s="471"/>
      <c r="G22" s="472"/>
      <c r="H22" s="496"/>
      <c r="I22" s="496"/>
      <c r="J22" s="446"/>
      <c r="K22" s="446"/>
      <c r="L22" s="446"/>
      <c r="M22" s="446"/>
      <c r="N22" s="446"/>
      <c r="O22" s="471"/>
      <c r="P22" s="30"/>
      <c r="Q22" s="276"/>
      <c r="R22" s="276"/>
      <c r="S22" s="276"/>
      <c r="T22" s="277"/>
      <c r="U22" s="276"/>
      <c r="V22" s="276"/>
      <c r="W22" s="276"/>
      <c r="X22" s="276"/>
      <c r="Y22" s="277"/>
    </row>
    <row r="23" spans="2:25">
      <c r="B23" s="501"/>
      <c r="C23" s="502"/>
      <c r="D23" s="503"/>
      <c r="E23" s="474"/>
      <c r="F23" s="474"/>
      <c r="G23" s="474"/>
      <c r="H23" s="509"/>
      <c r="I23" s="509"/>
      <c r="J23" s="510"/>
      <c r="K23" s="510"/>
      <c r="L23" s="510"/>
      <c r="M23" s="510"/>
      <c r="N23" s="510"/>
      <c r="O23" s="474"/>
      <c r="P23" s="30"/>
      <c r="Q23" s="276"/>
      <c r="R23" s="276"/>
      <c r="S23" s="276"/>
      <c r="T23" s="277"/>
      <c r="U23" s="276"/>
      <c r="V23" s="276"/>
      <c r="W23" s="276"/>
      <c r="X23" s="276"/>
      <c r="Y23" s="277"/>
    </row>
    <row r="24" spans="2:25">
      <c r="B24" s="501"/>
      <c r="C24" s="502"/>
      <c r="D24" s="503"/>
      <c r="E24" s="471"/>
      <c r="F24" s="471"/>
      <c r="G24" s="472"/>
      <c r="H24" s="496"/>
      <c r="I24" s="496"/>
      <c r="J24" s="446"/>
      <c r="K24" s="446"/>
      <c r="L24" s="446"/>
      <c r="M24" s="446"/>
      <c r="N24" s="446"/>
      <c r="O24" s="471"/>
      <c r="P24" s="30"/>
      <c r="Q24" s="276"/>
      <c r="R24" s="276"/>
      <c r="S24" s="276"/>
      <c r="T24" s="277"/>
      <c r="U24" s="276"/>
      <c r="V24" s="276"/>
      <c r="W24" s="276"/>
      <c r="X24" s="276"/>
      <c r="Y24" s="277"/>
    </row>
    <row r="25" spans="2:25">
      <c r="B25" s="501"/>
      <c r="C25" s="502"/>
      <c r="D25" s="503"/>
      <c r="E25" s="471"/>
      <c r="F25" s="471"/>
      <c r="G25" s="472"/>
      <c r="H25" s="496"/>
      <c r="I25" s="496"/>
      <c r="J25" s="446"/>
      <c r="K25" s="446"/>
      <c r="L25" s="446"/>
      <c r="M25" s="446"/>
      <c r="N25" s="446"/>
      <c r="O25" s="471"/>
      <c r="P25" s="30"/>
      <c r="Q25" s="276"/>
      <c r="R25" s="276"/>
      <c r="S25" s="276"/>
      <c r="T25" s="277"/>
      <c r="U25" s="276"/>
      <c r="V25" s="276"/>
      <c r="W25" s="276"/>
      <c r="X25" s="276"/>
      <c r="Y25" s="277"/>
    </row>
    <row r="26" spans="2:25">
      <c r="B26" s="501"/>
      <c r="C26" s="502"/>
      <c r="D26" s="503"/>
      <c r="E26" s="471"/>
      <c r="F26" s="471"/>
      <c r="G26" s="472"/>
      <c r="H26" s="496"/>
      <c r="I26" s="496"/>
      <c r="J26" s="446"/>
      <c r="K26" s="446"/>
      <c r="L26" s="446"/>
      <c r="M26" s="446"/>
      <c r="N26" s="446"/>
      <c r="O26" s="471"/>
      <c r="P26" s="30"/>
      <c r="Q26" s="276"/>
      <c r="R26" s="276"/>
      <c r="S26" s="276"/>
      <c r="T26" s="277"/>
      <c r="U26" s="276"/>
      <c r="V26" s="276"/>
      <c r="W26" s="276"/>
      <c r="X26" s="276"/>
      <c r="Y26" s="277"/>
    </row>
    <row r="27" spans="2:25">
      <c r="B27" s="501"/>
      <c r="C27" s="502"/>
      <c r="D27" s="503"/>
      <c r="E27" s="474"/>
      <c r="F27" s="474"/>
      <c r="G27" s="474"/>
      <c r="H27" s="509"/>
      <c r="I27" s="509"/>
      <c r="J27" s="510"/>
      <c r="K27" s="510"/>
      <c r="L27" s="510"/>
      <c r="M27" s="510"/>
      <c r="N27" s="510"/>
      <c r="O27" s="474"/>
      <c r="P27" s="30"/>
      <c r="Q27" s="276"/>
      <c r="R27" s="276"/>
      <c r="S27" s="276"/>
      <c r="T27" s="277"/>
      <c r="U27" s="276"/>
      <c r="V27" s="276"/>
      <c r="W27" s="276"/>
      <c r="X27" s="276"/>
      <c r="Y27" s="277"/>
    </row>
    <row r="28" spans="2:25">
      <c r="B28" s="501"/>
      <c r="C28" s="502"/>
      <c r="D28" s="503"/>
      <c r="E28" s="471"/>
      <c r="F28" s="471"/>
      <c r="G28" s="472"/>
      <c r="H28" s="496"/>
      <c r="I28" s="496"/>
      <c r="J28" s="446"/>
      <c r="K28" s="446"/>
      <c r="L28" s="446"/>
      <c r="M28" s="446"/>
      <c r="N28" s="446"/>
      <c r="O28" s="471"/>
      <c r="P28" s="30"/>
      <c r="Q28" s="276"/>
      <c r="R28" s="276"/>
      <c r="S28" s="276"/>
      <c r="T28" s="277"/>
      <c r="U28" s="276"/>
      <c r="V28" s="276"/>
      <c r="W28" s="276"/>
      <c r="X28" s="276"/>
      <c r="Y28" s="277"/>
    </row>
    <row r="29" spans="2:25">
      <c r="B29" s="501"/>
      <c r="C29" s="502"/>
      <c r="D29" s="503"/>
      <c r="E29" s="471"/>
      <c r="F29" s="471"/>
      <c r="G29" s="472"/>
      <c r="H29" s="496"/>
      <c r="I29" s="496"/>
      <c r="J29" s="446"/>
      <c r="K29" s="446"/>
      <c r="L29" s="446"/>
      <c r="M29" s="446"/>
      <c r="N29" s="446"/>
      <c r="O29" s="471"/>
      <c r="P29" s="30"/>
      <c r="Q29" s="276"/>
      <c r="R29" s="276"/>
      <c r="S29" s="276"/>
      <c r="T29" s="277"/>
      <c r="U29" s="276"/>
      <c r="V29" s="276"/>
      <c r="W29" s="276"/>
      <c r="X29" s="276"/>
      <c r="Y29" s="277"/>
    </row>
    <row r="30" spans="2:25">
      <c r="B30" s="501"/>
      <c r="C30" s="502"/>
      <c r="D30" s="503"/>
      <c r="E30" s="474"/>
      <c r="F30" s="474"/>
      <c r="G30" s="474"/>
      <c r="H30" s="509"/>
      <c r="I30" s="509"/>
      <c r="J30" s="510"/>
      <c r="K30" s="510"/>
      <c r="L30" s="510"/>
      <c r="M30" s="510"/>
      <c r="N30" s="510"/>
      <c r="O30" s="474"/>
      <c r="P30" s="30"/>
      <c r="Q30" s="276"/>
      <c r="R30" s="276"/>
      <c r="S30" s="276"/>
      <c r="T30" s="277"/>
      <c r="U30" s="276"/>
      <c r="V30" s="276"/>
      <c r="W30" s="276"/>
      <c r="X30" s="276"/>
      <c r="Y30" s="277"/>
    </row>
    <row r="31" spans="2:25">
      <c r="B31" s="501"/>
      <c r="C31" s="502"/>
      <c r="D31" s="503"/>
      <c r="E31" s="471"/>
      <c r="F31" s="471"/>
      <c r="G31" s="472"/>
      <c r="H31" s="496"/>
      <c r="I31" s="496"/>
      <c r="J31" s="446"/>
      <c r="K31" s="446"/>
      <c r="L31" s="446"/>
      <c r="M31" s="446"/>
      <c r="N31" s="446"/>
      <c r="O31" s="471"/>
      <c r="P31" s="30"/>
      <c r="Q31" s="276"/>
      <c r="R31" s="276"/>
      <c r="S31" s="276"/>
      <c r="T31" s="277"/>
      <c r="U31" s="276"/>
      <c r="V31" s="276"/>
      <c r="W31" s="276"/>
      <c r="X31" s="276"/>
      <c r="Y31" s="277"/>
    </row>
    <row r="32" spans="2:25">
      <c r="B32" s="501"/>
      <c r="C32" s="502"/>
      <c r="D32" s="503"/>
      <c r="E32" s="471"/>
      <c r="F32" s="471"/>
      <c r="G32" s="472"/>
      <c r="H32" s="496"/>
      <c r="I32" s="496"/>
      <c r="J32" s="446"/>
      <c r="K32" s="446"/>
      <c r="L32" s="446"/>
      <c r="M32" s="446"/>
      <c r="N32" s="446"/>
      <c r="O32" s="471"/>
      <c r="P32" s="30"/>
      <c r="Q32" s="276"/>
      <c r="R32" s="276"/>
      <c r="S32" s="276"/>
      <c r="T32" s="277"/>
      <c r="U32" s="276"/>
      <c r="V32" s="276"/>
      <c r="W32" s="276"/>
      <c r="X32" s="276"/>
      <c r="Y32" s="277"/>
    </row>
    <row r="33" spans="1:25">
      <c r="B33" s="501"/>
      <c r="C33" s="502"/>
      <c r="D33" s="503"/>
      <c r="E33" s="471"/>
      <c r="F33" s="471"/>
      <c r="G33" s="472"/>
      <c r="H33" s="496"/>
      <c r="I33" s="496"/>
      <c r="J33" s="446"/>
      <c r="K33" s="446"/>
      <c r="L33" s="446"/>
      <c r="M33" s="446"/>
      <c r="N33" s="446"/>
      <c r="O33" s="471"/>
      <c r="P33" s="30"/>
      <c r="Q33" s="276"/>
      <c r="R33" s="276"/>
      <c r="S33" s="276"/>
      <c r="T33" s="277"/>
      <c r="U33" s="276"/>
      <c r="V33" s="276"/>
      <c r="W33" s="276"/>
      <c r="X33" s="276"/>
      <c r="Y33" s="277"/>
    </row>
    <row r="34" spans="1:25">
      <c r="B34" s="501"/>
      <c r="C34" s="502"/>
      <c r="D34" s="503"/>
      <c r="E34" s="471"/>
      <c r="F34" s="471"/>
      <c r="G34" s="472"/>
      <c r="H34" s="496"/>
      <c r="I34" s="496"/>
      <c r="J34" s="446"/>
      <c r="K34" s="446"/>
      <c r="L34" s="446"/>
      <c r="M34" s="446"/>
      <c r="N34" s="446"/>
      <c r="O34" s="471"/>
      <c r="P34" s="30"/>
      <c r="Q34" s="276"/>
      <c r="R34" s="276"/>
      <c r="S34" s="276"/>
      <c r="T34" s="277"/>
      <c r="U34" s="276"/>
      <c r="V34" s="276"/>
      <c r="W34" s="276"/>
      <c r="X34" s="276"/>
      <c r="Y34" s="277"/>
    </row>
    <row r="35" spans="1:25">
      <c r="B35" s="501"/>
      <c r="C35" s="502"/>
      <c r="D35" s="503"/>
      <c r="E35" s="474"/>
      <c r="F35" s="474"/>
      <c r="G35" s="474"/>
      <c r="H35" s="509"/>
      <c r="I35" s="509"/>
      <c r="J35" s="510"/>
      <c r="K35" s="510"/>
      <c r="L35" s="510"/>
      <c r="M35" s="510"/>
      <c r="N35" s="510"/>
      <c r="O35" s="474"/>
      <c r="P35" s="30"/>
      <c r="Q35" s="276"/>
      <c r="R35" s="276"/>
      <c r="S35" s="276"/>
      <c r="T35" s="277"/>
      <c r="U35" s="276"/>
      <c r="V35" s="276"/>
      <c r="W35" s="276"/>
      <c r="X35" s="276"/>
      <c r="Y35" s="277"/>
    </row>
    <row r="36" spans="1:25">
      <c r="B36" s="501"/>
      <c r="C36" s="502"/>
      <c r="D36" s="503"/>
      <c r="E36" s="471"/>
      <c r="F36" s="471"/>
      <c r="G36" s="472"/>
      <c r="H36" s="496"/>
      <c r="I36" s="496"/>
      <c r="J36" s="446"/>
      <c r="K36" s="446"/>
      <c r="L36" s="446"/>
      <c r="M36" s="446"/>
      <c r="N36" s="446"/>
      <c r="O36" s="471"/>
      <c r="P36" s="30"/>
      <c r="Q36" s="276"/>
      <c r="R36" s="276"/>
      <c r="S36" s="276"/>
      <c r="T36" s="277"/>
      <c r="U36" s="276"/>
      <c r="V36" s="276"/>
      <c r="W36" s="276"/>
      <c r="X36" s="276"/>
      <c r="Y36" s="277"/>
    </row>
    <row r="37" spans="1:25" ht="15" customHeight="1">
      <c r="B37" s="501"/>
      <c r="C37" s="502"/>
      <c r="D37" s="503"/>
      <c r="E37" s="471"/>
      <c r="F37" s="471"/>
      <c r="G37" s="472"/>
      <c r="H37" s="496"/>
      <c r="I37" s="496"/>
      <c r="J37" s="446"/>
      <c r="K37" s="446"/>
      <c r="L37" s="446"/>
      <c r="M37" s="446"/>
      <c r="N37" s="446"/>
      <c r="O37" s="471"/>
      <c r="P37" s="30"/>
      <c r="Q37" s="276"/>
      <c r="R37" s="276"/>
      <c r="S37" s="276"/>
      <c r="T37" s="277"/>
      <c r="U37" s="276"/>
      <c r="V37" s="276"/>
      <c r="W37" s="276"/>
      <c r="X37" s="276"/>
      <c r="Y37" s="277"/>
    </row>
    <row r="38" spans="1:25" ht="15" customHeight="1">
      <c r="B38" s="501"/>
      <c r="C38" s="502"/>
      <c r="D38" s="503"/>
      <c r="E38" s="471"/>
      <c r="F38" s="471"/>
      <c r="G38" s="472"/>
      <c r="H38" s="496"/>
      <c r="I38" s="496"/>
      <c r="J38" s="446"/>
      <c r="K38" s="446"/>
      <c r="L38" s="446"/>
      <c r="M38" s="446"/>
      <c r="N38" s="446"/>
      <c r="O38" s="471"/>
      <c r="P38" s="30"/>
      <c r="Q38" s="276"/>
      <c r="R38" s="276"/>
      <c r="S38" s="276"/>
      <c r="T38" s="277"/>
      <c r="U38" s="276"/>
      <c r="V38" s="276"/>
      <c r="W38" s="276"/>
      <c r="X38" s="276"/>
      <c r="Y38" s="277"/>
    </row>
    <row r="39" spans="1:25" ht="15.75" customHeight="1">
      <c r="B39" s="501"/>
      <c r="C39" s="502"/>
      <c r="D39" s="503"/>
      <c r="E39" s="471"/>
      <c r="F39" s="471"/>
      <c r="G39" s="472"/>
      <c r="H39" s="496"/>
      <c r="I39" s="496"/>
      <c r="J39" s="446"/>
      <c r="K39" s="446"/>
      <c r="L39" s="446"/>
      <c r="M39" s="446"/>
      <c r="N39" s="446"/>
      <c r="O39" s="471"/>
      <c r="P39" s="30"/>
      <c r="Q39" s="276"/>
      <c r="R39" s="276"/>
      <c r="S39" s="276"/>
      <c r="T39" s="277"/>
      <c r="U39" s="276"/>
      <c r="V39" s="276"/>
      <c r="W39" s="276"/>
      <c r="X39" s="276"/>
      <c r="Y39" s="277"/>
    </row>
    <row r="40" spans="1:25">
      <c r="B40" s="511"/>
      <c r="C40" s="512"/>
      <c r="D40" s="513"/>
      <c r="E40" s="479"/>
      <c r="F40" s="479"/>
      <c r="G40" s="480"/>
      <c r="H40" s="514"/>
      <c r="I40" s="514"/>
      <c r="J40" s="515"/>
      <c r="K40" s="515"/>
      <c r="L40" s="515"/>
      <c r="M40" s="515"/>
      <c r="N40" s="515"/>
      <c r="O40" s="479"/>
      <c r="P40" s="70"/>
      <c r="Q40" s="278"/>
      <c r="R40" s="278"/>
      <c r="S40" s="278"/>
      <c r="T40" s="279"/>
      <c r="U40" s="276"/>
      <c r="V40" s="276"/>
      <c r="W40" s="276"/>
      <c r="X40" s="276"/>
      <c r="Y40" s="277"/>
    </row>
    <row r="41" spans="1:25" s="379" customFormat="1">
      <c r="A41" s="303"/>
      <c r="B41" s="406"/>
      <c r="C41" s="972" t="s">
        <v>228</v>
      </c>
      <c r="D41" s="973"/>
      <c r="E41" s="481">
        <f>+E11+E14+E23+E27+E30+E35+E37+E38+E39</f>
        <v>0</v>
      </c>
      <c r="F41" s="481"/>
      <c r="G41" s="481">
        <f t="shared" ref="G41:H41" si="0">+G11+G14+G23+G27+G30+G35+G37+G38+G39</f>
        <v>0</v>
      </c>
      <c r="H41" s="481">
        <f t="shared" si="0"/>
        <v>0</v>
      </c>
      <c r="I41" s="481">
        <v>0</v>
      </c>
      <c r="J41" s="481">
        <v>0</v>
      </c>
      <c r="K41" s="481">
        <v>0</v>
      </c>
      <c r="L41" s="481">
        <v>0</v>
      </c>
      <c r="M41" s="481">
        <v>0</v>
      </c>
      <c r="N41" s="481">
        <v>0</v>
      </c>
      <c r="O41" s="481">
        <v>0</v>
      </c>
      <c r="P41" s="516">
        <v>0</v>
      </c>
      <c r="Q41" s="517">
        <v>0</v>
      </c>
      <c r="R41" s="518">
        <v>0</v>
      </c>
      <c r="S41" s="519">
        <v>0</v>
      </c>
      <c r="T41" s="520">
        <v>0</v>
      </c>
      <c r="U41" s="520">
        <v>0</v>
      </c>
      <c r="V41" s="520">
        <v>0</v>
      </c>
      <c r="W41" s="520">
        <v>0</v>
      </c>
      <c r="X41" s="520">
        <v>0</v>
      </c>
      <c r="Y41" s="520">
        <v>0</v>
      </c>
    </row>
    <row r="42" spans="1: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25">
      <c r="B43" s="16" t="s">
        <v>76</v>
      </c>
      <c r="G43" s="23"/>
      <c r="H43" s="23"/>
      <c r="I43" s="23"/>
      <c r="J43" s="23"/>
      <c r="K43" s="23"/>
      <c r="L43" s="23"/>
      <c r="M43" s="23"/>
      <c r="N43" s="23"/>
      <c r="O43" s="23"/>
    </row>
    <row r="50" spans="3:18">
      <c r="C50" s="278"/>
      <c r="D50" s="278"/>
      <c r="E50" s="278"/>
      <c r="F50" s="278"/>
      <c r="G50" s="278"/>
      <c r="H50" s="276"/>
      <c r="I50" s="276"/>
      <c r="J50" s="276"/>
      <c r="K50" s="276"/>
      <c r="L50" s="276"/>
      <c r="M50" s="276"/>
      <c r="N50" s="276"/>
      <c r="O50" s="276"/>
    </row>
    <row r="51" spans="3:18">
      <c r="C51" s="276"/>
      <c r="D51" s="548" t="s">
        <v>550</v>
      </c>
      <c r="E51" s="276"/>
      <c r="F51" s="276"/>
      <c r="G51" s="276"/>
      <c r="H51" s="852"/>
      <c r="I51" s="852"/>
      <c r="J51" s="852"/>
      <c r="K51" s="852"/>
      <c r="L51" s="852"/>
      <c r="M51" s="852"/>
      <c r="N51" s="852"/>
      <c r="O51" s="852"/>
      <c r="P51" s="70"/>
      <c r="Q51" s="278"/>
      <c r="R51" s="278"/>
    </row>
    <row r="52" spans="3:18">
      <c r="C52" s="276"/>
      <c r="D52" s="548" t="s">
        <v>552</v>
      </c>
      <c r="E52" s="276"/>
      <c r="F52" s="276"/>
      <c r="G52" s="276"/>
      <c r="H52" s="852"/>
      <c r="I52" s="852"/>
      <c r="J52" s="852"/>
      <c r="K52" s="852"/>
      <c r="L52" s="852"/>
      <c r="M52" s="852"/>
      <c r="N52" s="852"/>
      <c r="O52" s="852"/>
      <c r="Q52" s="547" t="s">
        <v>551</v>
      </c>
    </row>
    <row r="53" spans="3:18">
      <c r="Q53" s="547" t="s">
        <v>553</v>
      </c>
    </row>
    <row r="84" spans="25:25">
      <c r="Y84" s="272" t="s">
        <v>1086</v>
      </c>
    </row>
  </sheetData>
  <mergeCells count="32">
    <mergeCell ref="W8:W9"/>
    <mergeCell ref="X8:Y8"/>
    <mergeCell ref="H52:O52"/>
    <mergeCell ref="B7:C7"/>
    <mergeCell ref="D7:H7"/>
    <mergeCell ref="I7:O7"/>
    <mergeCell ref="C41:D41"/>
    <mergeCell ref="H51:O51"/>
    <mergeCell ref="B8:B9"/>
    <mergeCell ref="C8:C9"/>
    <mergeCell ref="D8:D9"/>
    <mergeCell ref="E8:E9"/>
    <mergeCell ref="F8:F9"/>
    <mergeCell ref="G8:G9"/>
    <mergeCell ref="L8:L9"/>
    <mergeCell ref="M8:M9"/>
    <mergeCell ref="B1:Y2"/>
    <mergeCell ref="B3:Y3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P7:T7"/>
    <mergeCell ref="U7:Y7"/>
    <mergeCell ref="U8:U9"/>
    <mergeCell ref="V8:V9"/>
  </mergeCells>
  <dataValidations count="16">
    <dataValidation allowBlank="1" showInputMessage="1" showErrorMessage="1" prompt="Señalar la dimensión bajo la cual se mide el objetivo. Ej: eficiencia, eficacia, economía, calidad." sqref="L8:L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Indicar si el indicador es estratégico o de gestión." sqref="K8:K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Unidad responsable del programa." sqref="H8:H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Valor absoluto y relativo que registre el gasto con relación a la meta anual." sqref="U7:Y7"/>
    <dataValidation allowBlank="1" showInputMessage="1" showErrorMessage="1" prompt="Nivel cuantificable anual de las metas aprobadas y modificadas." sqref="P7:T7"/>
  </dataValidations>
  <pageMargins left="0.25" right="0.7" top="0.44" bottom="0.75" header="0.3" footer="0.3"/>
  <pageSetup scale="50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62"/>
  <sheetViews>
    <sheetView showGridLines="0" zoomScale="85" zoomScaleNormal="85" workbookViewId="0">
      <selection activeCell="A4" sqref="A4:C4"/>
    </sheetView>
  </sheetViews>
  <sheetFormatPr baseColWidth="10" defaultRowHeight="12.75"/>
  <cols>
    <col min="1" max="1" width="51.28515625" style="272" customWidth="1"/>
    <col min="2" max="2" width="27.42578125" style="272" customWidth="1"/>
    <col min="3" max="3" width="46.7109375" style="272" customWidth="1"/>
    <col min="4" max="16384" width="11.42578125" style="272"/>
  </cols>
  <sheetData>
    <row r="1" spans="1:3" s="23" customFormat="1"/>
    <row r="2" spans="1:3" s="23" customFormat="1">
      <c r="A2" s="816" t="s">
        <v>433</v>
      </c>
      <c r="B2" s="816"/>
      <c r="C2" s="816"/>
    </row>
    <row r="3" spans="1:3" s="23" customFormat="1" ht="21.75" customHeight="1">
      <c r="A3" s="816" t="s">
        <v>1195</v>
      </c>
      <c r="B3" s="816"/>
      <c r="C3" s="816"/>
    </row>
    <row r="4" spans="1:3" s="23" customFormat="1" ht="15.75" customHeight="1">
      <c r="A4" s="816"/>
      <c r="B4" s="816"/>
      <c r="C4" s="816"/>
    </row>
    <row r="5" spans="1:3" s="23" customFormat="1" ht="15" customHeight="1">
      <c r="A5" s="27"/>
      <c r="B5" s="27"/>
      <c r="C5" s="27"/>
    </row>
    <row r="6" spans="1:3" s="23" customFormat="1" ht="15" customHeight="1">
      <c r="A6" s="1000" t="s">
        <v>609</v>
      </c>
      <c r="B6" s="1000"/>
      <c r="C6" s="27"/>
    </row>
    <row r="7" spans="1:3" s="23" customFormat="1" ht="15" customHeight="1" thickBot="1">
      <c r="A7" s="27"/>
      <c r="B7" s="27"/>
      <c r="C7" s="27"/>
    </row>
    <row r="8" spans="1:3" s="23" customFormat="1" ht="11.25" customHeight="1">
      <c r="A8" s="1007" t="s">
        <v>430</v>
      </c>
      <c r="B8" s="1009" t="s">
        <v>431</v>
      </c>
      <c r="C8" s="1009" t="s">
        <v>432</v>
      </c>
    </row>
    <row r="9" spans="1:3" s="23" customFormat="1" ht="13.5" thickBot="1">
      <c r="A9" s="1008"/>
      <c r="B9" s="1010"/>
      <c r="C9" s="1010"/>
    </row>
    <row r="10" spans="1:3" s="23" customFormat="1">
      <c r="A10" s="1001"/>
      <c r="B10" s="1004"/>
      <c r="C10" s="1004"/>
    </row>
    <row r="11" spans="1:3" s="23" customFormat="1" ht="15" customHeight="1">
      <c r="A11" s="1002"/>
      <c r="B11" s="1005"/>
      <c r="C11" s="1005"/>
    </row>
    <row r="12" spans="1:3" s="23" customFormat="1" ht="15" customHeight="1">
      <c r="A12" s="1002"/>
      <c r="B12" s="1005"/>
      <c r="C12" s="1005"/>
    </row>
    <row r="13" spans="1:3" s="23" customFormat="1" ht="15" customHeight="1">
      <c r="A13" s="1002"/>
      <c r="B13" s="1005"/>
      <c r="C13" s="1005"/>
    </row>
    <row r="14" spans="1:3" s="23" customFormat="1" ht="15" customHeight="1">
      <c r="A14" s="1002"/>
      <c r="B14" s="1005"/>
      <c r="C14" s="1005"/>
    </row>
    <row r="15" spans="1:3" s="23" customFormat="1" ht="15" customHeight="1">
      <c r="A15" s="1002"/>
      <c r="B15" s="1005"/>
      <c r="C15" s="1005"/>
    </row>
    <row r="16" spans="1:3" s="23" customFormat="1" ht="15" customHeight="1">
      <c r="A16" s="1002"/>
      <c r="B16" s="1005"/>
      <c r="C16" s="1005"/>
    </row>
    <row r="17" spans="1:3" s="23" customFormat="1" ht="15" customHeight="1">
      <c r="A17" s="1002"/>
      <c r="B17" s="1005"/>
      <c r="C17" s="1005"/>
    </row>
    <row r="18" spans="1:3" s="23" customFormat="1" ht="15" customHeight="1">
      <c r="A18" s="1002"/>
      <c r="B18" s="1005"/>
      <c r="C18" s="1005"/>
    </row>
    <row r="19" spans="1:3" s="23" customFormat="1" ht="15" customHeight="1">
      <c r="A19" s="1002"/>
      <c r="B19" s="1005"/>
      <c r="C19" s="1005"/>
    </row>
    <row r="20" spans="1:3" s="23" customFormat="1" ht="15" customHeight="1">
      <c r="A20" s="1002"/>
      <c r="B20" s="1005"/>
      <c r="C20" s="1005"/>
    </row>
    <row r="21" spans="1:3" s="23" customFormat="1" ht="15.75" customHeight="1" thickBot="1">
      <c r="A21" s="1003"/>
      <c r="B21" s="1006"/>
      <c r="C21" s="1006"/>
    </row>
    <row r="22" spans="1:3" s="23" customFormat="1"/>
    <row r="23" spans="1:3">
      <c r="A23" s="16" t="s">
        <v>76</v>
      </c>
    </row>
    <row r="24" spans="1:3">
      <c r="A24" s="23"/>
    </row>
    <row r="25" spans="1:3">
      <c r="A25" s="23"/>
    </row>
    <row r="26" spans="1:3">
      <c r="A26" s="23"/>
      <c r="C26" s="276"/>
    </row>
    <row r="27" spans="1:3">
      <c r="A27" s="280"/>
      <c r="C27" s="278"/>
    </row>
    <row r="28" spans="1:3" ht="15" customHeight="1">
      <c r="A28" s="281" t="s">
        <v>550</v>
      </c>
      <c r="C28" s="437" t="s">
        <v>551</v>
      </c>
    </row>
    <row r="29" spans="1:3" ht="15" customHeight="1">
      <c r="A29" s="281" t="s">
        <v>552</v>
      </c>
      <c r="C29" s="281" t="s">
        <v>553</v>
      </c>
    </row>
    <row r="30" spans="1:3">
      <c r="A30" s="23"/>
    </row>
    <row r="31" spans="1:3">
      <c r="A31" s="23"/>
    </row>
    <row r="62" spans="9:9">
      <c r="I62" s="272" t="s">
        <v>1085</v>
      </c>
    </row>
  </sheetData>
  <mergeCells count="10">
    <mergeCell ref="A6:B6"/>
    <mergeCell ref="A10:A21"/>
    <mergeCell ref="B10:B21"/>
    <mergeCell ref="C10:C21"/>
    <mergeCell ref="A2:C2"/>
    <mergeCell ref="A3:C3"/>
    <mergeCell ref="A4:C4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6"/>
  <sheetViews>
    <sheetView showGridLines="0" zoomScale="85" zoomScaleNormal="85" workbookViewId="0">
      <selection activeCell="B10" sqref="B10:B42"/>
    </sheetView>
  </sheetViews>
  <sheetFormatPr baseColWidth="10" defaultRowHeight="12.75"/>
  <cols>
    <col min="1" max="1" width="51.28515625" style="272" customWidth="1"/>
    <col min="2" max="2" width="20" style="272" customWidth="1"/>
    <col min="3" max="3" width="46.7109375" style="272" customWidth="1"/>
    <col min="4" max="16384" width="11.42578125" style="272"/>
  </cols>
  <sheetData>
    <row r="1" spans="1:9" s="23" customFormat="1"/>
    <row r="2" spans="1:9" s="23" customFormat="1">
      <c r="A2" s="816" t="s">
        <v>434</v>
      </c>
      <c r="B2" s="816"/>
      <c r="C2" s="816"/>
    </row>
    <row r="3" spans="1:9" s="23" customFormat="1" ht="20.25" customHeight="1">
      <c r="A3" s="816" t="s">
        <v>1195</v>
      </c>
      <c r="B3" s="816"/>
      <c r="C3" s="816"/>
    </row>
    <row r="4" spans="1:9" s="23" customFormat="1" ht="15.75" customHeight="1">
      <c r="A4" s="816"/>
      <c r="B4" s="816"/>
      <c r="C4" s="816"/>
    </row>
    <row r="5" spans="1:9" s="23" customFormat="1" ht="9.75" customHeight="1">
      <c r="A5" s="27"/>
      <c r="B5" s="27"/>
      <c r="C5" s="27"/>
    </row>
    <row r="6" spans="1:9" s="23" customFormat="1" ht="9.75" customHeight="1">
      <c r="A6" s="1000" t="s">
        <v>558</v>
      </c>
      <c r="B6" s="1000"/>
      <c r="C6" s="29"/>
      <c r="D6" s="29"/>
      <c r="E6" s="29"/>
      <c r="F6" s="29"/>
      <c r="G6" s="29"/>
      <c r="H6" s="29"/>
      <c r="I6" s="30"/>
    </row>
    <row r="7" spans="1:9" s="23" customFormat="1" ht="9.75" customHeight="1" thickBot="1">
      <c r="A7" s="27"/>
      <c r="B7" s="27"/>
      <c r="C7" s="27"/>
    </row>
    <row r="8" spans="1:9" s="23" customFormat="1">
      <c r="A8" s="1011" t="s">
        <v>426</v>
      </c>
      <c r="B8" s="1013" t="s">
        <v>427</v>
      </c>
      <c r="C8" s="1014"/>
    </row>
    <row r="9" spans="1:9" s="23" customFormat="1" ht="13.5" thickBot="1">
      <c r="A9" s="1012"/>
      <c r="B9" s="521" t="s">
        <v>428</v>
      </c>
      <c r="C9" s="522" t="s">
        <v>429</v>
      </c>
    </row>
    <row r="10" spans="1:9" s="23" customFormat="1">
      <c r="A10" s="741" t="s">
        <v>559</v>
      </c>
      <c r="B10" s="742" t="s">
        <v>560</v>
      </c>
      <c r="C10" s="743" t="s">
        <v>561</v>
      </c>
    </row>
    <row r="11" spans="1:9" s="23" customFormat="1">
      <c r="A11" s="556" t="s">
        <v>562</v>
      </c>
      <c r="B11" s="558" t="s">
        <v>560</v>
      </c>
      <c r="C11" s="557" t="s">
        <v>563</v>
      </c>
    </row>
    <row r="12" spans="1:9" s="23" customFormat="1">
      <c r="A12" s="564" t="s">
        <v>564</v>
      </c>
      <c r="B12" s="558" t="s">
        <v>560</v>
      </c>
      <c r="C12" s="557" t="s">
        <v>565</v>
      </c>
    </row>
    <row r="13" spans="1:9" s="23" customFormat="1">
      <c r="A13" s="564" t="s">
        <v>566</v>
      </c>
      <c r="B13" s="558" t="s">
        <v>560</v>
      </c>
      <c r="C13" s="557" t="s">
        <v>567</v>
      </c>
    </row>
    <row r="14" spans="1:9" s="23" customFormat="1">
      <c r="A14" s="564" t="s">
        <v>568</v>
      </c>
      <c r="B14" s="558" t="s">
        <v>560</v>
      </c>
      <c r="C14" s="557" t="s">
        <v>569</v>
      </c>
    </row>
    <row r="15" spans="1:9" s="23" customFormat="1">
      <c r="A15" s="564" t="s">
        <v>568</v>
      </c>
      <c r="B15" s="558" t="s">
        <v>560</v>
      </c>
      <c r="C15" s="557" t="s">
        <v>570</v>
      </c>
    </row>
    <row r="16" spans="1:9" s="23" customFormat="1">
      <c r="A16" s="564" t="s">
        <v>571</v>
      </c>
      <c r="B16" s="558" t="s">
        <v>560</v>
      </c>
      <c r="C16" s="557" t="s">
        <v>572</v>
      </c>
    </row>
    <row r="17" spans="1:3" s="23" customFormat="1">
      <c r="A17" s="564" t="s">
        <v>573</v>
      </c>
      <c r="B17" s="558" t="s">
        <v>560</v>
      </c>
      <c r="C17" s="557" t="s">
        <v>574</v>
      </c>
    </row>
    <row r="18" spans="1:3" s="23" customFormat="1">
      <c r="A18" s="564" t="s">
        <v>575</v>
      </c>
      <c r="B18" s="558" t="s">
        <v>560</v>
      </c>
      <c r="C18" s="557" t="s">
        <v>576</v>
      </c>
    </row>
    <row r="19" spans="1:3" s="23" customFormat="1">
      <c r="A19" s="564" t="s">
        <v>577</v>
      </c>
      <c r="B19" s="558" t="s">
        <v>560</v>
      </c>
      <c r="C19" s="557" t="s">
        <v>578</v>
      </c>
    </row>
    <row r="20" spans="1:3" s="23" customFormat="1">
      <c r="A20" s="564" t="s">
        <v>579</v>
      </c>
      <c r="B20" s="558" t="s">
        <v>560</v>
      </c>
      <c r="C20" s="557" t="s">
        <v>580</v>
      </c>
    </row>
    <row r="21" spans="1:3" s="23" customFormat="1">
      <c r="A21" s="564" t="s">
        <v>581</v>
      </c>
      <c r="B21" s="558" t="s">
        <v>560</v>
      </c>
      <c r="C21" s="557" t="s">
        <v>582</v>
      </c>
    </row>
    <row r="22" spans="1:3" s="23" customFormat="1">
      <c r="A22" s="564" t="s">
        <v>583</v>
      </c>
      <c r="B22" s="558" t="s">
        <v>560</v>
      </c>
      <c r="C22" s="557" t="s">
        <v>584</v>
      </c>
    </row>
    <row r="23" spans="1:3" s="23" customFormat="1">
      <c r="A23" s="564" t="s">
        <v>585</v>
      </c>
      <c r="B23" s="558" t="s">
        <v>560</v>
      </c>
      <c r="C23" s="557" t="s">
        <v>586</v>
      </c>
    </row>
    <row r="24" spans="1:3" s="23" customFormat="1">
      <c r="A24" s="564" t="s">
        <v>587</v>
      </c>
      <c r="B24" s="558" t="s">
        <v>560</v>
      </c>
      <c r="C24" s="557" t="s">
        <v>588</v>
      </c>
    </row>
    <row r="25" spans="1:3" s="23" customFormat="1">
      <c r="A25" s="564" t="s">
        <v>589</v>
      </c>
      <c r="B25" s="558" t="s">
        <v>560</v>
      </c>
      <c r="C25" s="557" t="s">
        <v>590</v>
      </c>
    </row>
    <row r="26" spans="1:3" s="23" customFormat="1">
      <c r="A26" s="564" t="s">
        <v>1172</v>
      </c>
      <c r="B26" s="558" t="s">
        <v>560</v>
      </c>
      <c r="C26" s="557">
        <v>18000054329</v>
      </c>
    </row>
    <row r="27" spans="1:3" s="23" customFormat="1">
      <c r="A27" s="564" t="s">
        <v>1040</v>
      </c>
      <c r="B27" s="558" t="s">
        <v>560</v>
      </c>
      <c r="C27" s="557" t="s">
        <v>1039</v>
      </c>
    </row>
    <row r="28" spans="1:3" s="23" customFormat="1">
      <c r="A28" s="564" t="s">
        <v>1041</v>
      </c>
      <c r="B28" s="558" t="s">
        <v>560</v>
      </c>
      <c r="C28" s="557" t="s">
        <v>574</v>
      </c>
    </row>
    <row r="29" spans="1:3" s="23" customFormat="1">
      <c r="A29" s="564" t="s">
        <v>591</v>
      </c>
      <c r="B29" s="558" t="s">
        <v>592</v>
      </c>
      <c r="C29" s="557" t="s">
        <v>593</v>
      </c>
    </row>
    <row r="30" spans="1:3" s="23" customFormat="1">
      <c r="A30" s="564" t="s">
        <v>594</v>
      </c>
      <c r="B30" s="558" t="s">
        <v>592</v>
      </c>
      <c r="C30" s="557" t="s">
        <v>595</v>
      </c>
    </row>
    <row r="31" spans="1:3" s="23" customFormat="1">
      <c r="A31" s="564" t="s">
        <v>596</v>
      </c>
      <c r="B31" s="558" t="s">
        <v>592</v>
      </c>
      <c r="C31" s="557" t="s">
        <v>597</v>
      </c>
    </row>
    <row r="32" spans="1:3" s="23" customFormat="1">
      <c r="A32" s="564" t="s">
        <v>594</v>
      </c>
      <c r="B32" s="558" t="s">
        <v>592</v>
      </c>
      <c r="C32" s="557" t="s">
        <v>598</v>
      </c>
    </row>
    <row r="33" spans="1:3" s="23" customFormat="1">
      <c r="A33" s="564" t="s">
        <v>594</v>
      </c>
      <c r="B33" s="558" t="s">
        <v>592</v>
      </c>
      <c r="C33" s="557" t="s">
        <v>599</v>
      </c>
    </row>
    <row r="34" spans="1:3" s="23" customFormat="1">
      <c r="A34" s="564" t="s">
        <v>594</v>
      </c>
      <c r="B34" s="558" t="s">
        <v>592</v>
      </c>
      <c r="C34" s="557" t="s">
        <v>600</v>
      </c>
    </row>
    <row r="35" spans="1:3" s="23" customFormat="1">
      <c r="A35" s="564" t="s">
        <v>601</v>
      </c>
      <c r="B35" s="558" t="s">
        <v>592</v>
      </c>
      <c r="C35" s="557" t="s">
        <v>602</v>
      </c>
    </row>
    <row r="36" spans="1:3" s="23" customFormat="1">
      <c r="A36" s="564" t="s">
        <v>603</v>
      </c>
      <c r="B36" s="558" t="s">
        <v>592</v>
      </c>
      <c r="C36" s="557" t="s">
        <v>604</v>
      </c>
    </row>
    <row r="37" spans="1:3" s="23" customFormat="1">
      <c r="A37" s="564" t="s">
        <v>605</v>
      </c>
      <c r="B37" s="558" t="s">
        <v>592</v>
      </c>
      <c r="C37" s="557" t="s">
        <v>606</v>
      </c>
    </row>
    <row r="38" spans="1:3" s="23" customFormat="1">
      <c r="A38" s="564" t="s">
        <v>607</v>
      </c>
      <c r="B38" s="558" t="s">
        <v>592</v>
      </c>
      <c r="C38" s="557" t="s">
        <v>608</v>
      </c>
    </row>
    <row r="39" spans="1:3" s="23" customFormat="1">
      <c r="A39" s="564" t="s">
        <v>1173</v>
      </c>
      <c r="B39" s="558" t="s">
        <v>1174</v>
      </c>
      <c r="C39" s="739" t="s">
        <v>1175</v>
      </c>
    </row>
    <row r="40" spans="1:3" s="23" customFormat="1">
      <c r="A40" s="564" t="s">
        <v>1176</v>
      </c>
      <c r="B40" s="558" t="s">
        <v>1174</v>
      </c>
      <c r="C40" s="739" t="s">
        <v>1177</v>
      </c>
    </row>
    <row r="41" spans="1:3" s="23" customFormat="1">
      <c r="A41" s="564" t="s">
        <v>1178</v>
      </c>
      <c r="B41" s="558" t="s">
        <v>1174</v>
      </c>
      <c r="C41" s="739" t="s">
        <v>1179</v>
      </c>
    </row>
    <row r="42" spans="1:3" s="23" customFormat="1" ht="13.5" thickBot="1">
      <c r="A42" s="565" t="s">
        <v>591</v>
      </c>
      <c r="B42" s="566" t="s">
        <v>1174</v>
      </c>
      <c r="C42" s="740" t="s">
        <v>1180</v>
      </c>
    </row>
    <row r="43" spans="1:3" s="23" customFormat="1">
      <c r="A43" s="461"/>
      <c r="B43" s="461"/>
      <c r="C43" s="461"/>
    </row>
    <row r="44" spans="1:3" s="23" customFormat="1">
      <c r="A44" s="16" t="s">
        <v>76</v>
      </c>
    </row>
    <row r="46" spans="1:3">
      <c r="A46" s="23"/>
    </row>
    <row r="47" spans="1:3">
      <c r="A47" s="23"/>
    </row>
    <row r="48" spans="1:3">
      <c r="A48" s="23"/>
      <c r="C48" s="276"/>
    </row>
    <row r="49" spans="1:6">
      <c r="A49" s="280"/>
      <c r="C49" s="278"/>
    </row>
    <row r="50" spans="1:6" ht="15" customHeight="1">
      <c r="A50" s="281" t="s">
        <v>550</v>
      </c>
      <c r="C50" s="437" t="s">
        <v>551</v>
      </c>
    </row>
    <row r="51" spans="1:6" ht="15" customHeight="1">
      <c r="A51" s="281" t="s">
        <v>552</v>
      </c>
      <c r="C51" s="281" t="s">
        <v>553</v>
      </c>
    </row>
    <row r="52" spans="1:6">
      <c r="A52" s="23"/>
    </row>
    <row r="53" spans="1:6">
      <c r="A53" s="23"/>
    </row>
    <row r="54" spans="1:6">
      <c r="E54" s="711"/>
    </row>
    <row r="64" spans="1:6">
      <c r="F64" s="711"/>
    </row>
    <row r="66" spans="11:11">
      <c r="K66" s="711" t="s">
        <v>1087</v>
      </c>
    </row>
  </sheetData>
  <mergeCells count="6">
    <mergeCell ref="A6:B6"/>
    <mergeCell ref="A2:C2"/>
    <mergeCell ref="A3:C3"/>
    <mergeCell ref="A4:C4"/>
    <mergeCell ref="A8:A9"/>
    <mergeCell ref="B8:C8"/>
  </mergeCells>
  <pageMargins left="0.70866141732283472" right="0.70866141732283472" top="0.74803149606299213" bottom="0.74803149606299213" header="0.31496062992125984" footer="0.31496062992125984"/>
  <pageSetup scale="58" orientation="landscape" r:id="rId1"/>
  <ignoredErrors>
    <ignoredError sqref="C39:C42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04"/>
  <sheetViews>
    <sheetView showGridLines="0" topLeftCell="A191" workbookViewId="0">
      <selection activeCell="M198" sqref="M198"/>
    </sheetView>
  </sheetViews>
  <sheetFormatPr baseColWidth="10" defaultRowHeight="40.5" customHeight="1"/>
  <cols>
    <col min="1" max="1" width="27.7109375" customWidth="1"/>
  </cols>
  <sheetData>
    <row r="1" spans="1:8" ht="40.5" customHeight="1">
      <c r="A1" s="1015" t="s">
        <v>1218</v>
      </c>
      <c r="B1" s="1015"/>
      <c r="C1" s="1015"/>
      <c r="D1" s="1015"/>
      <c r="E1" s="1015"/>
      <c r="F1" s="1015"/>
      <c r="G1" s="1015"/>
      <c r="H1" s="1016"/>
    </row>
    <row r="2" spans="1:8" ht="40.5" customHeight="1">
      <c r="A2" s="604" t="s">
        <v>75</v>
      </c>
      <c r="B2" s="602" t="s">
        <v>536</v>
      </c>
      <c r="C2" s="602" t="s">
        <v>537</v>
      </c>
      <c r="D2" s="602" t="s">
        <v>538</v>
      </c>
      <c r="E2" s="602" t="s">
        <v>539</v>
      </c>
      <c r="F2" s="602" t="s">
        <v>540</v>
      </c>
      <c r="G2" s="602" t="s">
        <v>541</v>
      </c>
      <c r="H2" s="603" t="s">
        <v>542</v>
      </c>
    </row>
    <row r="3" spans="1:8" s="674" customFormat="1" ht="21" customHeight="1">
      <c r="A3" s="717" t="s">
        <v>656</v>
      </c>
      <c r="B3" s="717"/>
      <c r="C3" s="717" t="s">
        <v>657</v>
      </c>
      <c r="D3" s="717" t="s">
        <v>658</v>
      </c>
      <c r="E3" s="717"/>
      <c r="F3" s="717"/>
      <c r="G3" s="716"/>
      <c r="H3" s="715">
        <v>0</v>
      </c>
    </row>
    <row r="4" spans="1:8" s="674" customFormat="1" ht="21" customHeight="1">
      <c r="A4" s="717" t="s">
        <v>656</v>
      </c>
      <c r="B4" s="717"/>
      <c r="C4" s="717" t="s">
        <v>657</v>
      </c>
      <c r="D4" s="717" t="s">
        <v>658</v>
      </c>
      <c r="E4" s="717"/>
      <c r="F4" s="717"/>
      <c r="G4" s="716"/>
      <c r="H4" s="715">
        <v>0</v>
      </c>
    </row>
    <row r="5" spans="1:8" s="674" customFormat="1" ht="21" customHeight="1">
      <c r="A5" s="717" t="s">
        <v>656</v>
      </c>
      <c r="B5" s="717"/>
      <c r="C5" s="717" t="s">
        <v>657</v>
      </c>
      <c r="D5" s="717" t="s">
        <v>658</v>
      </c>
      <c r="E5" s="717"/>
      <c r="F5" s="717"/>
      <c r="G5" s="716"/>
      <c r="H5" s="715">
        <v>0</v>
      </c>
    </row>
    <row r="6" spans="1:8" s="674" customFormat="1" ht="21" customHeight="1">
      <c r="A6" s="717" t="s">
        <v>656</v>
      </c>
      <c r="B6" s="717"/>
      <c r="C6" s="717" t="s">
        <v>657</v>
      </c>
      <c r="D6" s="717" t="s">
        <v>658</v>
      </c>
      <c r="E6" s="717"/>
      <c r="F6" s="717"/>
      <c r="G6" s="716"/>
      <c r="H6" s="715">
        <v>0</v>
      </c>
    </row>
    <row r="7" spans="1:8" s="674" customFormat="1" ht="21" customHeight="1">
      <c r="A7" s="717" t="s">
        <v>656</v>
      </c>
      <c r="B7" s="717"/>
      <c r="C7" s="717" t="s">
        <v>657</v>
      </c>
      <c r="D7" s="717" t="s">
        <v>658</v>
      </c>
      <c r="E7" s="717"/>
      <c r="F7" s="717"/>
      <c r="G7" s="716"/>
      <c r="H7" s="715">
        <v>0</v>
      </c>
    </row>
    <row r="8" spans="1:8" s="674" customFormat="1" ht="21" customHeight="1">
      <c r="A8" s="717" t="s">
        <v>656</v>
      </c>
      <c r="B8" s="717"/>
      <c r="C8" s="717" t="s">
        <v>657</v>
      </c>
      <c r="D8" s="717" t="s">
        <v>658</v>
      </c>
      <c r="E8" s="717"/>
      <c r="F8" s="717"/>
      <c r="G8" s="716"/>
      <c r="H8" s="715">
        <v>4000</v>
      </c>
    </row>
    <row r="9" spans="1:8" s="674" customFormat="1" ht="21" customHeight="1">
      <c r="A9" s="717" t="s">
        <v>656</v>
      </c>
      <c r="B9" s="717"/>
      <c r="C9" s="717" t="s">
        <v>657</v>
      </c>
      <c r="D9" s="717" t="s">
        <v>658</v>
      </c>
      <c r="E9" s="717"/>
      <c r="F9" s="717"/>
      <c r="G9" s="716"/>
      <c r="H9" s="715">
        <v>7000</v>
      </c>
    </row>
    <row r="10" spans="1:8" s="674" customFormat="1" ht="21" customHeight="1">
      <c r="A10" s="717" t="s">
        <v>656</v>
      </c>
      <c r="B10" s="717"/>
      <c r="C10" s="717" t="s">
        <v>657</v>
      </c>
      <c r="D10" s="717" t="s">
        <v>658</v>
      </c>
      <c r="E10" s="717"/>
      <c r="F10" s="717"/>
      <c r="G10" s="716"/>
      <c r="H10" s="715">
        <v>7000</v>
      </c>
    </row>
    <row r="11" spans="1:8" s="674" customFormat="1" ht="21" customHeight="1">
      <c r="A11" s="717" t="s">
        <v>656</v>
      </c>
      <c r="B11" s="717"/>
      <c r="C11" s="717" t="s">
        <v>657</v>
      </c>
      <c r="D11" s="717" t="s">
        <v>658</v>
      </c>
      <c r="E11" s="717"/>
      <c r="F11" s="717"/>
      <c r="G11" s="716"/>
      <c r="H11" s="715">
        <v>7000</v>
      </c>
    </row>
    <row r="12" spans="1:8" s="674" customFormat="1" ht="21" customHeight="1">
      <c r="A12" s="717" t="s">
        <v>656</v>
      </c>
      <c r="B12" s="717"/>
      <c r="C12" s="717" t="s">
        <v>657</v>
      </c>
      <c r="D12" s="717" t="s">
        <v>658</v>
      </c>
      <c r="E12" s="717"/>
      <c r="F12" s="717"/>
      <c r="G12" s="716"/>
      <c r="H12" s="715">
        <v>7000</v>
      </c>
    </row>
    <row r="13" spans="1:8" s="674" customFormat="1" ht="21" customHeight="1">
      <c r="A13" s="717" t="s">
        <v>656</v>
      </c>
      <c r="B13" s="717"/>
      <c r="C13" s="717" t="s">
        <v>657</v>
      </c>
      <c r="D13" s="717" t="s">
        <v>658</v>
      </c>
      <c r="E13" s="717"/>
      <c r="F13" s="717"/>
      <c r="G13" s="716"/>
      <c r="H13" s="715">
        <v>7000</v>
      </c>
    </row>
    <row r="14" spans="1:8" s="674" customFormat="1" ht="21" customHeight="1">
      <c r="A14" s="717" t="s">
        <v>656</v>
      </c>
      <c r="B14" s="717"/>
      <c r="C14" s="717" t="s">
        <v>657</v>
      </c>
      <c r="D14" s="717" t="s">
        <v>658</v>
      </c>
      <c r="E14" s="717"/>
      <c r="F14" s="717"/>
      <c r="G14" s="716"/>
      <c r="H14" s="715">
        <v>7000</v>
      </c>
    </row>
    <row r="15" spans="1:8" s="674" customFormat="1" ht="21" customHeight="1">
      <c r="A15" s="717" t="s">
        <v>656</v>
      </c>
      <c r="B15" s="717"/>
      <c r="C15" s="717" t="s">
        <v>657</v>
      </c>
      <c r="D15" s="717" t="s">
        <v>658</v>
      </c>
      <c r="E15" s="717"/>
      <c r="F15" s="717"/>
      <c r="G15" s="716"/>
      <c r="H15" s="715">
        <v>7000</v>
      </c>
    </row>
    <row r="16" spans="1:8" s="674" customFormat="1" ht="21" customHeight="1">
      <c r="A16" s="717" t="s">
        <v>656</v>
      </c>
      <c r="B16" s="717"/>
      <c r="C16" s="717" t="s">
        <v>657</v>
      </c>
      <c r="D16" s="717" t="s">
        <v>658</v>
      </c>
      <c r="E16" s="717"/>
      <c r="F16" s="717"/>
      <c r="G16" s="716"/>
      <c r="H16" s="715">
        <v>7000</v>
      </c>
    </row>
    <row r="17" spans="1:8" s="674" customFormat="1" ht="21" customHeight="1">
      <c r="A17" s="717" t="s">
        <v>656</v>
      </c>
      <c r="B17" s="717"/>
      <c r="C17" s="717" t="s">
        <v>657</v>
      </c>
      <c r="D17" s="717" t="s">
        <v>658</v>
      </c>
      <c r="E17" s="717"/>
      <c r="F17" s="717"/>
      <c r="G17" s="716"/>
      <c r="H17" s="715">
        <v>800</v>
      </c>
    </row>
    <row r="18" spans="1:8" s="674" customFormat="1" ht="21" customHeight="1">
      <c r="A18" s="717" t="s">
        <v>656</v>
      </c>
      <c r="B18" s="717"/>
      <c r="C18" s="717" t="s">
        <v>657</v>
      </c>
      <c r="D18" s="717" t="s">
        <v>658</v>
      </c>
      <c r="E18" s="717"/>
      <c r="F18" s="717"/>
      <c r="G18" s="716"/>
      <c r="H18" s="715">
        <v>800</v>
      </c>
    </row>
    <row r="19" spans="1:8" s="674" customFormat="1" ht="21" customHeight="1">
      <c r="A19" s="717" t="s">
        <v>656</v>
      </c>
      <c r="B19" s="717"/>
      <c r="C19" s="717" t="s">
        <v>657</v>
      </c>
      <c r="D19" s="717" t="s">
        <v>658</v>
      </c>
      <c r="E19" s="717"/>
      <c r="F19" s="717"/>
      <c r="G19" s="716"/>
      <c r="H19" s="715">
        <v>2250</v>
      </c>
    </row>
    <row r="20" spans="1:8" s="674" customFormat="1" ht="21" customHeight="1">
      <c r="A20" s="714" t="s">
        <v>656</v>
      </c>
      <c r="B20" s="714"/>
      <c r="C20" s="714" t="s">
        <v>657</v>
      </c>
      <c r="D20" s="714" t="s">
        <v>658</v>
      </c>
      <c r="E20" s="714"/>
      <c r="F20" s="714"/>
      <c r="G20" s="716"/>
      <c r="H20" s="715">
        <v>2250</v>
      </c>
    </row>
    <row r="21" spans="1:8" s="674" customFormat="1" ht="21" customHeight="1">
      <c r="A21" s="714" t="s">
        <v>656</v>
      </c>
      <c r="B21" s="714"/>
      <c r="C21" s="714" t="s">
        <v>657</v>
      </c>
      <c r="D21" s="714" t="s">
        <v>658</v>
      </c>
      <c r="E21" s="714"/>
      <c r="F21" s="714"/>
      <c r="G21" s="716"/>
      <c r="H21" s="715">
        <v>3600</v>
      </c>
    </row>
    <row r="22" spans="1:8" s="674" customFormat="1" ht="21" customHeight="1">
      <c r="A22" s="717" t="s">
        <v>656</v>
      </c>
      <c r="B22" s="717"/>
      <c r="C22" s="717" t="s">
        <v>657</v>
      </c>
      <c r="D22" s="717" t="s">
        <v>658</v>
      </c>
      <c r="E22" s="717"/>
      <c r="F22" s="717"/>
      <c r="G22" s="716"/>
      <c r="H22" s="715">
        <v>3600</v>
      </c>
    </row>
    <row r="23" spans="1:8" s="674" customFormat="1" ht="21" customHeight="1">
      <c r="A23" s="714" t="s">
        <v>656</v>
      </c>
      <c r="B23" s="714"/>
      <c r="C23" s="714" t="s">
        <v>657</v>
      </c>
      <c r="D23" s="714" t="s">
        <v>658</v>
      </c>
      <c r="E23" s="714"/>
      <c r="F23" s="714"/>
      <c r="G23" s="716"/>
      <c r="H23" s="715">
        <v>3600</v>
      </c>
    </row>
    <row r="24" spans="1:8" s="674" customFormat="1" ht="21" customHeight="1">
      <c r="A24" s="714" t="s">
        <v>656</v>
      </c>
      <c r="B24" s="714"/>
      <c r="C24" s="714" t="s">
        <v>657</v>
      </c>
      <c r="D24" s="714" t="s">
        <v>658</v>
      </c>
      <c r="E24" s="714"/>
      <c r="F24" s="714"/>
      <c r="G24" s="716"/>
      <c r="H24" s="715">
        <v>3600</v>
      </c>
    </row>
    <row r="25" spans="1:8" s="674" customFormat="1" ht="21" customHeight="1">
      <c r="A25" s="717" t="s">
        <v>656</v>
      </c>
      <c r="B25" s="717"/>
      <c r="C25" s="717" t="s">
        <v>657</v>
      </c>
      <c r="D25" s="717" t="s">
        <v>658</v>
      </c>
      <c r="E25" s="717"/>
      <c r="F25" s="717"/>
      <c r="G25" s="716"/>
      <c r="H25" s="715">
        <v>3600</v>
      </c>
    </row>
    <row r="26" spans="1:8" s="674" customFormat="1" ht="21" customHeight="1">
      <c r="A26" s="717" t="s">
        <v>656</v>
      </c>
      <c r="B26" s="717"/>
      <c r="C26" s="717" t="s">
        <v>657</v>
      </c>
      <c r="D26" s="717" t="s">
        <v>658</v>
      </c>
      <c r="E26" s="717"/>
      <c r="F26" s="717"/>
      <c r="G26" s="716"/>
      <c r="H26" s="715">
        <v>3600</v>
      </c>
    </row>
    <row r="27" spans="1:8" s="674" customFormat="1" ht="21" customHeight="1">
      <c r="A27" s="717" t="s">
        <v>656</v>
      </c>
      <c r="B27" s="717"/>
      <c r="C27" s="717" t="s">
        <v>657</v>
      </c>
      <c r="D27" s="717" t="s">
        <v>658</v>
      </c>
      <c r="E27" s="717"/>
      <c r="F27" s="717"/>
      <c r="G27" s="713"/>
      <c r="H27" s="715">
        <v>3600</v>
      </c>
    </row>
    <row r="28" spans="1:8" s="674" customFormat="1" ht="21" customHeight="1">
      <c r="A28" s="717" t="s">
        <v>656</v>
      </c>
      <c r="B28" s="717"/>
      <c r="C28" s="717" t="s">
        <v>657</v>
      </c>
      <c r="D28" s="717" t="s">
        <v>658</v>
      </c>
      <c r="E28" s="717"/>
      <c r="F28" s="717"/>
      <c r="G28" s="716"/>
      <c r="H28" s="715">
        <v>3600</v>
      </c>
    </row>
    <row r="29" spans="1:8" s="674" customFormat="1" ht="21" customHeight="1">
      <c r="A29" s="717" t="s">
        <v>656</v>
      </c>
      <c r="B29" s="717"/>
      <c r="C29" s="717" t="s">
        <v>657</v>
      </c>
      <c r="D29" s="717" t="s">
        <v>658</v>
      </c>
      <c r="E29" s="717"/>
      <c r="F29" s="717"/>
      <c r="G29" s="716"/>
      <c r="H29" s="715">
        <v>3600</v>
      </c>
    </row>
    <row r="30" spans="1:8" s="674" customFormat="1" ht="21" customHeight="1">
      <c r="A30" s="717" t="s">
        <v>656</v>
      </c>
      <c r="B30" s="717"/>
      <c r="C30" s="717" t="s">
        <v>657</v>
      </c>
      <c r="D30" s="717" t="s">
        <v>658</v>
      </c>
      <c r="E30" s="717"/>
      <c r="F30" s="717"/>
      <c r="G30" s="716"/>
      <c r="H30" s="715">
        <v>3600</v>
      </c>
    </row>
    <row r="31" spans="1:8" s="674" customFormat="1" ht="21" customHeight="1">
      <c r="A31" s="717" t="s">
        <v>656</v>
      </c>
      <c r="B31" s="717"/>
      <c r="C31" s="717" t="s">
        <v>657</v>
      </c>
      <c r="D31" s="717" t="s">
        <v>658</v>
      </c>
      <c r="E31" s="717"/>
      <c r="F31" s="717"/>
      <c r="G31" s="716"/>
      <c r="H31" s="715">
        <v>3600</v>
      </c>
    </row>
    <row r="32" spans="1:8" s="674" customFormat="1" ht="21" customHeight="1">
      <c r="A32" s="717" t="s">
        <v>656</v>
      </c>
      <c r="B32" s="717"/>
      <c r="C32" s="717" t="s">
        <v>657</v>
      </c>
      <c r="D32" s="717" t="s">
        <v>658</v>
      </c>
      <c r="E32" s="717"/>
      <c r="F32" s="717"/>
      <c r="G32" s="716"/>
      <c r="H32" s="715">
        <v>3600</v>
      </c>
    </row>
    <row r="33" spans="1:13" s="674" customFormat="1" ht="21" customHeight="1">
      <c r="A33" s="717" t="s">
        <v>656</v>
      </c>
      <c r="B33" s="717"/>
      <c r="C33" s="717" t="s">
        <v>657</v>
      </c>
      <c r="D33" s="717" t="s">
        <v>658</v>
      </c>
      <c r="E33" s="717"/>
      <c r="F33" s="717"/>
      <c r="G33" s="716"/>
      <c r="H33" s="715">
        <v>3600</v>
      </c>
    </row>
    <row r="34" spans="1:13" s="674" customFormat="1" ht="21" customHeight="1">
      <c r="A34" s="717" t="s">
        <v>656</v>
      </c>
      <c r="B34" s="717"/>
      <c r="C34" s="717" t="s">
        <v>657</v>
      </c>
      <c r="D34" s="717" t="s">
        <v>658</v>
      </c>
      <c r="E34" s="717"/>
      <c r="F34" s="717"/>
      <c r="G34" s="716"/>
      <c r="H34" s="715">
        <v>3600</v>
      </c>
    </row>
    <row r="35" spans="1:13" s="674" customFormat="1" ht="21" customHeight="1">
      <c r="A35" s="717" t="s">
        <v>656</v>
      </c>
      <c r="B35" s="717"/>
      <c r="C35" s="717" t="s">
        <v>657</v>
      </c>
      <c r="D35" s="717" t="s">
        <v>658</v>
      </c>
      <c r="E35" s="717"/>
      <c r="F35" s="717"/>
      <c r="G35" s="716"/>
      <c r="H35" s="715">
        <v>3600</v>
      </c>
    </row>
    <row r="36" spans="1:13" s="674" customFormat="1" ht="21" customHeight="1">
      <c r="A36" s="717" t="s">
        <v>656</v>
      </c>
      <c r="B36" s="717"/>
      <c r="C36" s="717" t="s">
        <v>657</v>
      </c>
      <c r="D36" s="717" t="s">
        <v>658</v>
      </c>
      <c r="E36" s="717"/>
      <c r="F36" s="717"/>
      <c r="G36" s="716"/>
      <c r="H36" s="715">
        <v>3600</v>
      </c>
    </row>
    <row r="37" spans="1:13" s="674" customFormat="1" ht="21" customHeight="1">
      <c r="A37" s="717" t="s">
        <v>656</v>
      </c>
      <c r="B37" s="717"/>
      <c r="C37" s="717" t="s">
        <v>657</v>
      </c>
      <c r="D37" s="717" t="s">
        <v>658</v>
      </c>
      <c r="E37" s="717"/>
      <c r="F37" s="717"/>
      <c r="G37" s="716"/>
      <c r="H37" s="715">
        <v>3600</v>
      </c>
    </row>
    <row r="38" spans="1:13" s="674" customFormat="1" ht="21" customHeight="1">
      <c r="A38" s="717" t="s">
        <v>656</v>
      </c>
      <c r="B38" s="717"/>
      <c r="C38" s="717" t="s">
        <v>657</v>
      </c>
      <c r="D38" s="717" t="s">
        <v>658</v>
      </c>
      <c r="E38" s="717"/>
      <c r="F38" s="717"/>
      <c r="G38" s="716"/>
      <c r="H38" s="715">
        <v>3600</v>
      </c>
    </row>
    <row r="39" spans="1:13" s="674" customFormat="1" ht="21" customHeight="1">
      <c r="A39" s="717" t="s">
        <v>656</v>
      </c>
      <c r="B39" s="717"/>
      <c r="C39" s="717" t="s">
        <v>657</v>
      </c>
      <c r="D39" s="717" t="s">
        <v>658</v>
      </c>
      <c r="E39" s="717"/>
      <c r="F39" s="717"/>
      <c r="G39" s="716"/>
      <c r="H39" s="715">
        <v>3600</v>
      </c>
      <c r="M39" s="660" t="s">
        <v>1088</v>
      </c>
    </row>
    <row r="40" spans="1:13" s="674" customFormat="1" ht="21" customHeight="1">
      <c r="A40" s="717" t="s">
        <v>656</v>
      </c>
      <c r="B40" s="717"/>
      <c r="C40" s="717" t="s">
        <v>657</v>
      </c>
      <c r="D40" s="717" t="s">
        <v>658</v>
      </c>
      <c r="E40" s="717"/>
      <c r="F40" s="717"/>
      <c r="G40" s="716"/>
      <c r="H40" s="715">
        <v>3600</v>
      </c>
    </row>
    <row r="41" spans="1:13" s="674" customFormat="1" ht="21" customHeight="1">
      <c r="A41" s="717" t="s">
        <v>656</v>
      </c>
      <c r="B41" s="717"/>
      <c r="C41" s="717" t="s">
        <v>657</v>
      </c>
      <c r="D41" s="717" t="s">
        <v>658</v>
      </c>
      <c r="E41" s="717"/>
      <c r="F41" s="717"/>
      <c r="G41" s="716"/>
      <c r="H41" s="715">
        <v>3000</v>
      </c>
    </row>
    <row r="42" spans="1:13" s="674" customFormat="1" ht="21" customHeight="1">
      <c r="A42" s="717" t="s">
        <v>656</v>
      </c>
      <c r="B42" s="717"/>
      <c r="C42" s="717" t="s">
        <v>657</v>
      </c>
      <c r="D42" s="717" t="s">
        <v>658</v>
      </c>
      <c r="E42" s="717"/>
      <c r="F42" s="717"/>
      <c r="G42" s="716"/>
      <c r="H42" s="715">
        <v>3600</v>
      </c>
    </row>
    <row r="43" spans="1:13" s="674" customFormat="1" ht="21" customHeight="1">
      <c r="A43" s="717" t="s">
        <v>656</v>
      </c>
      <c r="B43" s="717"/>
      <c r="C43" s="717" t="s">
        <v>657</v>
      </c>
      <c r="D43" s="717" t="s">
        <v>658</v>
      </c>
      <c r="E43" s="717"/>
      <c r="F43" s="717"/>
      <c r="G43" s="716"/>
      <c r="H43" s="715">
        <v>3600</v>
      </c>
    </row>
    <row r="44" spans="1:13" s="674" customFormat="1" ht="21" customHeight="1">
      <c r="A44" s="717" t="s">
        <v>656</v>
      </c>
      <c r="B44" s="717"/>
      <c r="C44" s="717" t="s">
        <v>657</v>
      </c>
      <c r="D44" s="717" t="s">
        <v>658</v>
      </c>
      <c r="E44" s="717"/>
      <c r="F44" s="717"/>
      <c r="G44" s="716"/>
      <c r="H44" s="715">
        <v>3600</v>
      </c>
    </row>
    <row r="45" spans="1:13" s="674" customFormat="1" ht="21" customHeight="1">
      <c r="A45" s="717" t="s">
        <v>656</v>
      </c>
      <c r="B45" s="717"/>
      <c r="C45" s="717" t="s">
        <v>657</v>
      </c>
      <c r="D45" s="717" t="s">
        <v>658</v>
      </c>
      <c r="E45" s="717"/>
      <c r="F45" s="717"/>
      <c r="G45" s="716"/>
      <c r="H45" s="715">
        <v>3600</v>
      </c>
    </row>
    <row r="46" spans="1:13" s="674" customFormat="1" ht="21" customHeight="1">
      <c r="A46" s="717" t="s">
        <v>656</v>
      </c>
      <c r="B46" s="717"/>
      <c r="C46" s="717" t="s">
        <v>657</v>
      </c>
      <c r="D46" s="717" t="s">
        <v>658</v>
      </c>
      <c r="E46" s="717"/>
      <c r="F46" s="717"/>
      <c r="G46" s="716"/>
      <c r="H46" s="715">
        <v>2000</v>
      </c>
    </row>
    <row r="47" spans="1:13" s="674" customFormat="1" ht="21" customHeight="1">
      <c r="A47" s="717" t="s">
        <v>656</v>
      </c>
      <c r="B47" s="717"/>
      <c r="C47" s="717" t="s">
        <v>657</v>
      </c>
      <c r="D47" s="717" t="s">
        <v>658</v>
      </c>
      <c r="E47" s="717"/>
      <c r="F47" s="717"/>
      <c r="G47" s="716"/>
      <c r="H47" s="715">
        <v>2000</v>
      </c>
    </row>
    <row r="48" spans="1:13" s="674" customFormat="1" ht="21" customHeight="1">
      <c r="A48" s="717" t="s">
        <v>656</v>
      </c>
      <c r="B48" s="717"/>
      <c r="C48" s="717" t="s">
        <v>657</v>
      </c>
      <c r="D48" s="717" t="s">
        <v>658</v>
      </c>
      <c r="E48" s="717"/>
      <c r="F48" s="717"/>
      <c r="G48" s="716"/>
      <c r="H48" s="715">
        <v>3418.27</v>
      </c>
    </row>
    <row r="49" spans="1:8" s="674" customFormat="1" ht="21" customHeight="1">
      <c r="A49" s="717" t="s">
        <v>656</v>
      </c>
      <c r="B49" s="717"/>
      <c r="C49" s="717" t="s">
        <v>657</v>
      </c>
      <c r="D49" s="717" t="s">
        <v>658</v>
      </c>
      <c r="E49" s="717"/>
      <c r="F49" s="717"/>
      <c r="G49" s="716"/>
      <c r="H49" s="715">
        <v>3418.27</v>
      </c>
    </row>
    <row r="50" spans="1:8" s="674" customFormat="1" ht="21" customHeight="1">
      <c r="A50" s="717" t="s">
        <v>656</v>
      </c>
      <c r="B50" s="717"/>
      <c r="C50" s="717" t="s">
        <v>657</v>
      </c>
      <c r="D50" s="717" t="s">
        <v>658</v>
      </c>
      <c r="E50" s="717"/>
      <c r="F50" s="717"/>
      <c r="G50" s="716"/>
      <c r="H50" s="715">
        <v>5000</v>
      </c>
    </row>
    <row r="51" spans="1:8" s="674" customFormat="1" ht="21" customHeight="1">
      <c r="A51" s="717" t="s">
        <v>656</v>
      </c>
      <c r="B51" s="717"/>
      <c r="C51" s="717" t="s">
        <v>657</v>
      </c>
      <c r="D51" s="717" t="s">
        <v>658</v>
      </c>
      <c r="E51" s="717"/>
      <c r="F51" s="717"/>
      <c r="G51" s="716"/>
      <c r="H51" s="715">
        <v>5000</v>
      </c>
    </row>
    <row r="52" spans="1:8" s="674" customFormat="1" ht="21" customHeight="1">
      <c r="A52" s="717" t="s">
        <v>656</v>
      </c>
      <c r="B52" s="717"/>
      <c r="C52" s="717" t="s">
        <v>657</v>
      </c>
      <c r="D52" s="717" t="s">
        <v>658</v>
      </c>
      <c r="E52" s="717"/>
      <c r="F52" s="717"/>
      <c r="G52" s="716"/>
      <c r="H52" s="715">
        <v>5000</v>
      </c>
    </row>
    <row r="53" spans="1:8" s="674" customFormat="1" ht="21" customHeight="1">
      <c r="A53" s="717" t="s">
        <v>656</v>
      </c>
      <c r="B53" s="717"/>
      <c r="C53" s="717" t="s">
        <v>657</v>
      </c>
      <c r="D53" s="717" t="s">
        <v>658</v>
      </c>
      <c r="E53" s="717"/>
      <c r="F53" s="717"/>
      <c r="G53" s="716"/>
      <c r="H53" s="715">
        <v>5000</v>
      </c>
    </row>
    <row r="54" spans="1:8" s="674" customFormat="1" ht="21" customHeight="1">
      <c r="A54" s="717" t="s">
        <v>656</v>
      </c>
      <c r="B54" s="717"/>
      <c r="C54" s="717" t="s">
        <v>657</v>
      </c>
      <c r="D54" s="717" t="s">
        <v>658</v>
      </c>
      <c r="E54" s="717"/>
      <c r="F54" s="717"/>
      <c r="G54" s="716"/>
      <c r="H54" s="715">
        <v>2500</v>
      </c>
    </row>
    <row r="55" spans="1:8" s="674" customFormat="1" ht="21" customHeight="1">
      <c r="A55" s="717" t="s">
        <v>656</v>
      </c>
      <c r="B55" s="717"/>
      <c r="C55" s="717" t="s">
        <v>657</v>
      </c>
      <c r="D55" s="717" t="s">
        <v>658</v>
      </c>
      <c r="E55" s="717"/>
      <c r="F55" s="717"/>
      <c r="G55" s="716"/>
      <c r="H55" s="715">
        <v>1250</v>
      </c>
    </row>
    <row r="56" spans="1:8" s="674" customFormat="1" ht="21" customHeight="1">
      <c r="A56" s="717" t="s">
        <v>656</v>
      </c>
      <c r="B56" s="717"/>
      <c r="C56" s="717" t="s">
        <v>657</v>
      </c>
      <c r="D56" s="717" t="s">
        <v>658</v>
      </c>
      <c r="E56" s="717"/>
      <c r="F56" s="717"/>
      <c r="G56" s="716"/>
      <c r="H56" s="715">
        <v>14139.99</v>
      </c>
    </row>
    <row r="57" spans="1:8" s="674" customFormat="1" ht="21" customHeight="1">
      <c r="A57" s="717" t="s">
        <v>656</v>
      </c>
      <c r="B57" s="717"/>
      <c r="C57" s="717" t="s">
        <v>657</v>
      </c>
      <c r="D57" s="717" t="s">
        <v>658</v>
      </c>
      <c r="E57" s="717"/>
      <c r="F57" s="717"/>
      <c r="G57" s="716"/>
      <c r="H57" s="715">
        <v>2000</v>
      </c>
    </row>
    <row r="58" spans="1:8" s="674" customFormat="1" ht="21" customHeight="1">
      <c r="A58" s="717" t="s">
        <v>656</v>
      </c>
      <c r="B58" s="717"/>
      <c r="C58" s="717" t="s">
        <v>657</v>
      </c>
      <c r="D58" s="717" t="s">
        <v>658</v>
      </c>
      <c r="E58" s="717"/>
      <c r="F58" s="717"/>
      <c r="G58" s="716"/>
      <c r="H58" s="715">
        <v>2000</v>
      </c>
    </row>
    <row r="59" spans="1:8" s="674" customFormat="1" ht="21" customHeight="1">
      <c r="A59" s="717" t="s">
        <v>656</v>
      </c>
      <c r="B59" s="717"/>
      <c r="C59" s="717" t="s">
        <v>657</v>
      </c>
      <c r="D59" s="717" t="s">
        <v>658</v>
      </c>
      <c r="E59" s="717"/>
      <c r="F59" s="717"/>
      <c r="G59" s="716"/>
      <c r="H59" s="715">
        <v>4000</v>
      </c>
    </row>
    <row r="60" spans="1:8" s="674" customFormat="1" ht="21" customHeight="1">
      <c r="A60" s="717" t="s">
        <v>656</v>
      </c>
      <c r="B60" s="717"/>
      <c r="C60" s="717" t="s">
        <v>657</v>
      </c>
      <c r="D60" s="717" t="s">
        <v>658</v>
      </c>
      <c r="E60" s="717"/>
      <c r="F60" s="717"/>
      <c r="G60" s="716"/>
      <c r="H60" s="715">
        <v>4000</v>
      </c>
    </row>
    <row r="61" spans="1:8" s="674" customFormat="1" ht="21" customHeight="1">
      <c r="A61" s="717" t="s">
        <v>656</v>
      </c>
      <c r="B61" s="717"/>
      <c r="C61" s="717" t="s">
        <v>657</v>
      </c>
      <c r="D61" s="717" t="s">
        <v>658</v>
      </c>
      <c r="E61" s="717"/>
      <c r="F61" s="717"/>
      <c r="G61" s="716"/>
      <c r="H61" s="715">
        <v>2000</v>
      </c>
    </row>
    <row r="62" spans="1:8" s="674" customFormat="1" ht="21" customHeight="1">
      <c r="A62" s="717" t="s">
        <v>656</v>
      </c>
      <c r="B62" s="717"/>
      <c r="C62" s="717" t="s">
        <v>657</v>
      </c>
      <c r="D62" s="717" t="s">
        <v>658</v>
      </c>
      <c r="E62" s="717"/>
      <c r="F62" s="717"/>
      <c r="G62" s="716"/>
      <c r="H62" s="715">
        <v>2000</v>
      </c>
    </row>
    <row r="63" spans="1:8" s="674" customFormat="1" ht="21" customHeight="1">
      <c r="A63" s="717" t="s">
        <v>656</v>
      </c>
      <c r="B63" s="717"/>
      <c r="C63" s="717" t="s">
        <v>657</v>
      </c>
      <c r="D63" s="717" t="s">
        <v>658</v>
      </c>
      <c r="E63" s="717"/>
      <c r="F63" s="717"/>
      <c r="G63" s="716"/>
      <c r="H63" s="715">
        <v>5200</v>
      </c>
    </row>
    <row r="64" spans="1:8" s="674" customFormat="1" ht="21" customHeight="1">
      <c r="A64" s="717" t="s">
        <v>656</v>
      </c>
      <c r="B64" s="717"/>
      <c r="C64" s="717" t="s">
        <v>657</v>
      </c>
      <c r="D64" s="717" t="s">
        <v>658</v>
      </c>
      <c r="E64" s="717"/>
      <c r="F64" s="717"/>
      <c r="G64" s="716"/>
      <c r="H64" s="715">
        <v>5200</v>
      </c>
    </row>
    <row r="65" spans="1:13" s="674" customFormat="1" ht="21" customHeight="1">
      <c r="A65" s="717" t="s">
        <v>656</v>
      </c>
      <c r="B65" s="717"/>
      <c r="C65" s="717" t="s">
        <v>657</v>
      </c>
      <c r="D65" s="717" t="s">
        <v>658</v>
      </c>
      <c r="E65" s="717"/>
      <c r="F65" s="717"/>
      <c r="G65" s="716"/>
      <c r="H65" s="715">
        <v>5200</v>
      </c>
    </row>
    <row r="66" spans="1:13" s="674" customFormat="1" ht="21" customHeight="1">
      <c r="A66" s="717" t="s">
        <v>656</v>
      </c>
      <c r="B66" s="717"/>
      <c r="C66" s="717" t="s">
        <v>657</v>
      </c>
      <c r="D66" s="717" t="s">
        <v>658</v>
      </c>
      <c r="E66" s="717"/>
      <c r="F66" s="717"/>
      <c r="G66" s="716"/>
      <c r="H66" s="715">
        <v>1733.33</v>
      </c>
    </row>
    <row r="67" spans="1:13" s="674" customFormat="1" ht="21" customHeight="1">
      <c r="A67" s="717" t="s">
        <v>656</v>
      </c>
      <c r="B67" s="717"/>
      <c r="C67" s="717" t="s">
        <v>657</v>
      </c>
      <c r="D67" s="717" t="s">
        <v>658</v>
      </c>
      <c r="E67" s="717"/>
      <c r="F67" s="717"/>
      <c r="G67" s="716"/>
      <c r="H67" s="715">
        <v>5200</v>
      </c>
    </row>
    <row r="68" spans="1:13" s="674" customFormat="1" ht="21" customHeight="1">
      <c r="A68" s="717" t="s">
        <v>656</v>
      </c>
      <c r="B68" s="717"/>
      <c r="C68" s="717" t="s">
        <v>657</v>
      </c>
      <c r="D68" s="717" t="s">
        <v>658</v>
      </c>
      <c r="E68" s="717"/>
      <c r="F68" s="717"/>
      <c r="G68" s="716"/>
      <c r="H68" s="715">
        <v>6709.68</v>
      </c>
    </row>
    <row r="69" spans="1:13" s="674" customFormat="1" ht="21" customHeight="1">
      <c r="A69" s="717" t="s">
        <v>656</v>
      </c>
      <c r="B69" s="717"/>
      <c r="C69" s="717" t="s">
        <v>657</v>
      </c>
      <c r="D69" s="717" t="s">
        <v>658</v>
      </c>
      <c r="E69" s="717"/>
      <c r="F69" s="717"/>
      <c r="G69" s="716"/>
      <c r="H69" s="715">
        <v>1174.19</v>
      </c>
    </row>
    <row r="70" spans="1:13" s="674" customFormat="1" ht="21" customHeight="1">
      <c r="A70" s="717" t="s">
        <v>656</v>
      </c>
      <c r="B70" s="717"/>
      <c r="C70" s="717" t="s">
        <v>657</v>
      </c>
      <c r="D70" s="717" t="s">
        <v>658</v>
      </c>
      <c r="E70" s="717"/>
      <c r="F70" s="717"/>
      <c r="G70" s="716"/>
      <c r="H70" s="715">
        <v>5200</v>
      </c>
    </row>
    <row r="71" spans="1:13" s="674" customFormat="1" ht="21" customHeight="1">
      <c r="A71" s="717" t="s">
        <v>656</v>
      </c>
      <c r="B71" s="717"/>
      <c r="C71" s="717" t="s">
        <v>657</v>
      </c>
      <c r="D71" s="717" t="s">
        <v>658</v>
      </c>
      <c r="E71" s="717"/>
      <c r="F71" s="717"/>
      <c r="G71" s="716"/>
      <c r="H71" s="715">
        <v>3000</v>
      </c>
    </row>
    <row r="72" spans="1:13" s="674" customFormat="1" ht="21" customHeight="1">
      <c r="A72" s="717" t="s">
        <v>656</v>
      </c>
      <c r="B72" s="717"/>
      <c r="C72" s="717" t="s">
        <v>657</v>
      </c>
      <c r="D72" s="717" t="s">
        <v>658</v>
      </c>
      <c r="E72" s="717"/>
      <c r="F72" s="717"/>
      <c r="G72" s="716"/>
      <c r="H72" s="715">
        <v>7000</v>
      </c>
    </row>
    <row r="73" spans="1:13" s="674" customFormat="1" ht="21" customHeight="1">
      <c r="A73" s="717" t="s">
        <v>656</v>
      </c>
      <c r="B73" s="717"/>
      <c r="C73" s="717" t="s">
        <v>657</v>
      </c>
      <c r="D73" s="717" t="s">
        <v>658</v>
      </c>
      <c r="E73" s="717"/>
      <c r="F73" s="717"/>
      <c r="G73" s="716"/>
      <c r="H73" s="715">
        <v>7000</v>
      </c>
    </row>
    <row r="74" spans="1:13" s="674" customFormat="1" ht="21" customHeight="1">
      <c r="A74" s="717" t="s">
        <v>656</v>
      </c>
      <c r="B74" s="717"/>
      <c r="C74" s="717" t="s">
        <v>657</v>
      </c>
      <c r="D74" s="717" t="s">
        <v>658</v>
      </c>
      <c r="E74" s="717"/>
      <c r="F74" s="717"/>
      <c r="G74" s="716"/>
      <c r="H74" s="715">
        <v>7000</v>
      </c>
    </row>
    <row r="75" spans="1:13" s="674" customFormat="1" ht="21" customHeight="1">
      <c r="A75" s="717" t="s">
        <v>656</v>
      </c>
      <c r="B75" s="717"/>
      <c r="C75" s="717" t="s">
        <v>657</v>
      </c>
      <c r="D75" s="717" t="s">
        <v>658</v>
      </c>
      <c r="E75" s="717"/>
      <c r="F75" s="717"/>
      <c r="G75" s="716"/>
      <c r="H75" s="715">
        <v>7000</v>
      </c>
    </row>
    <row r="76" spans="1:13" s="674" customFormat="1" ht="21" customHeight="1">
      <c r="A76" s="717" t="s">
        <v>656</v>
      </c>
      <c r="B76" s="717"/>
      <c r="C76" s="717" t="s">
        <v>657</v>
      </c>
      <c r="D76" s="717" t="s">
        <v>658</v>
      </c>
      <c r="E76" s="717"/>
      <c r="F76" s="717"/>
      <c r="G76" s="716"/>
      <c r="H76" s="715">
        <v>7000</v>
      </c>
    </row>
    <row r="77" spans="1:13" s="674" customFormat="1" ht="21" customHeight="1">
      <c r="A77" s="717" t="s">
        <v>656</v>
      </c>
      <c r="B77" s="717"/>
      <c r="C77" s="717" t="s">
        <v>657</v>
      </c>
      <c r="D77" s="717" t="s">
        <v>658</v>
      </c>
      <c r="E77" s="717"/>
      <c r="F77" s="717"/>
      <c r="G77" s="716"/>
      <c r="H77" s="715">
        <v>7000</v>
      </c>
    </row>
    <row r="78" spans="1:13" s="674" customFormat="1" ht="21" customHeight="1">
      <c r="A78" s="717" t="s">
        <v>656</v>
      </c>
      <c r="B78" s="717"/>
      <c r="C78" s="717" t="s">
        <v>657</v>
      </c>
      <c r="D78" s="717" t="s">
        <v>658</v>
      </c>
      <c r="E78" s="717"/>
      <c r="F78" s="717"/>
      <c r="G78" s="716"/>
      <c r="H78" s="715">
        <v>7000</v>
      </c>
    </row>
    <row r="79" spans="1:13" s="674" customFormat="1" ht="21" customHeight="1">
      <c r="A79" s="717" t="s">
        <v>656</v>
      </c>
      <c r="B79" s="717"/>
      <c r="C79" s="717" t="s">
        <v>657</v>
      </c>
      <c r="D79" s="717" t="s">
        <v>658</v>
      </c>
      <c r="E79" s="717"/>
      <c r="F79" s="717"/>
      <c r="G79" s="716"/>
      <c r="H79" s="715">
        <v>7000</v>
      </c>
    </row>
    <row r="80" spans="1:13" s="674" customFormat="1" ht="21" customHeight="1">
      <c r="A80" s="717" t="s">
        <v>656</v>
      </c>
      <c r="B80" s="717"/>
      <c r="C80" s="717" t="s">
        <v>657</v>
      </c>
      <c r="D80" s="717" t="s">
        <v>658</v>
      </c>
      <c r="E80" s="717"/>
      <c r="F80" s="717"/>
      <c r="G80" s="716"/>
      <c r="H80" s="715">
        <v>800</v>
      </c>
      <c r="M80" s="660" t="s">
        <v>1089</v>
      </c>
    </row>
    <row r="81" spans="1:8" s="674" customFormat="1" ht="21" customHeight="1">
      <c r="A81" s="717" t="s">
        <v>656</v>
      </c>
      <c r="B81" s="717"/>
      <c r="C81" s="717" t="s">
        <v>657</v>
      </c>
      <c r="D81" s="717" t="s">
        <v>658</v>
      </c>
      <c r="E81" s="717"/>
      <c r="F81" s="717"/>
      <c r="G81" s="716"/>
      <c r="H81" s="715">
        <v>800</v>
      </c>
    </row>
    <row r="82" spans="1:8" s="674" customFormat="1" ht="21" customHeight="1">
      <c r="A82" s="717" t="s">
        <v>656</v>
      </c>
      <c r="B82" s="717"/>
      <c r="C82" s="717" t="s">
        <v>657</v>
      </c>
      <c r="D82" s="717" t="s">
        <v>658</v>
      </c>
      <c r="E82" s="717"/>
      <c r="F82" s="717"/>
      <c r="G82" s="716"/>
      <c r="H82" s="715">
        <v>3200</v>
      </c>
    </row>
    <row r="83" spans="1:8" s="674" customFormat="1" ht="21" customHeight="1">
      <c r="A83" s="717" t="s">
        <v>656</v>
      </c>
      <c r="B83" s="717"/>
      <c r="C83" s="717" t="s">
        <v>657</v>
      </c>
      <c r="D83" s="717" t="s">
        <v>658</v>
      </c>
      <c r="E83" s="717"/>
      <c r="F83" s="717"/>
      <c r="G83" s="716"/>
      <c r="H83" s="715">
        <v>3600</v>
      </c>
    </row>
    <row r="84" spans="1:8" s="674" customFormat="1" ht="21" customHeight="1">
      <c r="A84" s="717" t="s">
        <v>656</v>
      </c>
      <c r="B84" s="717"/>
      <c r="C84" s="717" t="s">
        <v>657</v>
      </c>
      <c r="D84" s="717" t="s">
        <v>658</v>
      </c>
      <c r="E84" s="717"/>
      <c r="F84" s="717"/>
      <c r="G84" s="716"/>
      <c r="H84" s="715">
        <v>16555</v>
      </c>
    </row>
    <row r="85" spans="1:8" s="674" customFormat="1" ht="21" customHeight="1">
      <c r="A85" s="717" t="s">
        <v>656</v>
      </c>
      <c r="B85" s="717"/>
      <c r="C85" s="717" t="s">
        <v>657</v>
      </c>
      <c r="D85" s="717" t="s">
        <v>658</v>
      </c>
      <c r="E85" s="717"/>
      <c r="F85" s="717"/>
      <c r="G85" s="716"/>
      <c r="H85" s="715">
        <v>3418.57</v>
      </c>
    </row>
    <row r="86" spans="1:8" s="674" customFormat="1" ht="21" customHeight="1">
      <c r="A86" s="717" t="s">
        <v>656</v>
      </c>
      <c r="B86" s="717"/>
      <c r="C86" s="717" t="s">
        <v>657</v>
      </c>
      <c r="D86" s="717" t="s">
        <v>658</v>
      </c>
      <c r="E86" s="717"/>
      <c r="F86" s="717"/>
      <c r="G86" s="716"/>
      <c r="H86" s="715">
        <v>3418.57</v>
      </c>
    </row>
    <row r="87" spans="1:8" s="674" customFormat="1" ht="21" customHeight="1">
      <c r="A87" s="717" t="s">
        <v>656</v>
      </c>
      <c r="B87" s="717"/>
      <c r="C87" s="717" t="s">
        <v>657</v>
      </c>
      <c r="D87" s="717" t="s">
        <v>658</v>
      </c>
      <c r="E87" s="717"/>
      <c r="F87" s="717"/>
      <c r="G87" s="716"/>
      <c r="H87" s="715">
        <v>2000</v>
      </c>
    </row>
    <row r="88" spans="1:8" s="674" customFormat="1" ht="21" customHeight="1">
      <c r="A88" s="717" t="s">
        <v>656</v>
      </c>
      <c r="B88" s="717"/>
      <c r="C88" s="717" t="s">
        <v>657</v>
      </c>
      <c r="D88" s="717" t="s">
        <v>658</v>
      </c>
      <c r="E88" s="717"/>
      <c r="F88" s="717"/>
      <c r="G88" s="716"/>
      <c r="H88" s="715">
        <v>2000</v>
      </c>
    </row>
    <row r="89" spans="1:8" s="674" customFormat="1" ht="21" customHeight="1">
      <c r="A89" s="717" t="s">
        <v>656</v>
      </c>
      <c r="B89" s="717"/>
      <c r="C89" s="717" t="s">
        <v>657</v>
      </c>
      <c r="D89" s="717" t="s">
        <v>658</v>
      </c>
      <c r="E89" s="717"/>
      <c r="F89" s="717"/>
      <c r="G89" s="716"/>
      <c r="H89" s="715">
        <v>1250</v>
      </c>
    </row>
    <row r="90" spans="1:8" s="674" customFormat="1" ht="21" customHeight="1">
      <c r="A90" s="717" t="s">
        <v>656</v>
      </c>
      <c r="B90" s="717"/>
      <c r="C90" s="717" t="s">
        <v>657</v>
      </c>
      <c r="D90" s="717" t="s">
        <v>658</v>
      </c>
      <c r="E90" s="717"/>
      <c r="F90" s="717"/>
      <c r="G90" s="716"/>
      <c r="H90" s="715">
        <v>1250</v>
      </c>
    </row>
    <row r="91" spans="1:8" s="674" customFormat="1" ht="21" customHeight="1">
      <c r="A91" s="717" t="s">
        <v>656</v>
      </c>
      <c r="B91" s="717"/>
      <c r="C91" s="717" t="s">
        <v>657</v>
      </c>
      <c r="D91" s="717" t="s">
        <v>658</v>
      </c>
      <c r="E91" s="717"/>
      <c r="F91" s="717"/>
      <c r="G91" s="716"/>
      <c r="H91" s="715">
        <v>4000</v>
      </c>
    </row>
    <row r="92" spans="1:8" s="674" customFormat="1" ht="21" customHeight="1">
      <c r="A92" s="717" t="s">
        <v>656</v>
      </c>
      <c r="B92" s="717"/>
      <c r="C92" s="717" t="s">
        <v>657</v>
      </c>
      <c r="D92" s="717" t="s">
        <v>658</v>
      </c>
      <c r="E92" s="717"/>
      <c r="F92" s="717"/>
      <c r="G92" s="716"/>
      <c r="H92" s="715">
        <v>4000</v>
      </c>
    </row>
    <row r="93" spans="1:8" s="674" customFormat="1" ht="21" customHeight="1">
      <c r="A93" s="717" t="s">
        <v>656</v>
      </c>
      <c r="B93" s="717"/>
      <c r="C93" s="717" t="s">
        <v>657</v>
      </c>
      <c r="D93" s="717" t="s">
        <v>658</v>
      </c>
      <c r="E93" s="717"/>
      <c r="F93" s="717"/>
      <c r="G93" s="716"/>
      <c r="H93" s="715">
        <v>4499.82</v>
      </c>
    </row>
    <row r="94" spans="1:8" s="674" customFormat="1" ht="21" customHeight="1">
      <c r="A94" s="717" t="s">
        <v>656</v>
      </c>
      <c r="B94" s="717"/>
      <c r="C94" s="717" t="s">
        <v>657</v>
      </c>
      <c r="D94" s="717" t="s">
        <v>658</v>
      </c>
      <c r="E94" s="717"/>
      <c r="F94" s="717"/>
      <c r="G94" s="716"/>
      <c r="H94" s="715">
        <v>333.33</v>
      </c>
    </row>
    <row r="95" spans="1:8" s="674" customFormat="1" ht="21" customHeight="1">
      <c r="A95" s="717" t="s">
        <v>656</v>
      </c>
      <c r="B95" s="717"/>
      <c r="C95" s="717" t="s">
        <v>657</v>
      </c>
      <c r="D95" s="717" t="s">
        <v>658</v>
      </c>
      <c r="E95" s="717"/>
      <c r="F95" s="717"/>
      <c r="G95" s="716"/>
      <c r="H95" s="715">
        <v>333.33</v>
      </c>
    </row>
    <row r="96" spans="1:8" s="674" customFormat="1" ht="21" customHeight="1">
      <c r="A96" s="717" t="s">
        <v>656</v>
      </c>
      <c r="B96" s="717"/>
      <c r="C96" s="717" t="s">
        <v>657</v>
      </c>
      <c r="D96" s="717" t="s">
        <v>658</v>
      </c>
      <c r="E96" s="717"/>
      <c r="F96" s="717"/>
      <c r="G96" s="716"/>
      <c r="H96" s="715">
        <v>1166.6600000000001</v>
      </c>
    </row>
    <row r="97" spans="1:8" s="674" customFormat="1" ht="21" customHeight="1">
      <c r="A97" s="717" t="s">
        <v>656</v>
      </c>
      <c r="B97" s="717"/>
      <c r="C97" s="717" t="s">
        <v>657</v>
      </c>
      <c r="D97" s="717" t="s">
        <v>658</v>
      </c>
      <c r="E97" s="717"/>
      <c r="F97" s="717"/>
      <c r="G97" s="716"/>
      <c r="H97" s="715">
        <v>5200</v>
      </c>
    </row>
    <row r="98" spans="1:8" s="674" customFormat="1" ht="21" customHeight="1">
      <c r="A98" s="717" t="s">
        <v>656</v>
      </c>
      <c r="B98" s="717"/>
      <c r="C98" s="717" t="s">
        <v>657</v>
      </c>
      <c r="D98" s="717" t="s">
        <v>658</v>
      </c>
      <c r="E98" s="717"/>
      <c r="F98" s="717"/>
      <c r="G98" s="716"/>
      <c r="H98" s="715">
        <v>5200</v>
      </c>
    </row>
    <row r="99" spans="1:8" s="674" customFormat="1" ht="21" customHeight="1">
      <c r="A99" s="717" t="s">
        <v>656</v>
      </c>
      <c r="B99" s="717"/>
      <c r="C99" s="717" t="s">
        <v>657</v>
      </c>
      <c r="D99" s="717" t="s">
        <v>658</v>
      </c>
      <c r="E99" s="717"/>
      <c r="F99" s="717"/>
      <c r="G99" s="716"/>
      <c r="H99" s="715">
        <v>5200</v>
      </c>
    </row>
    <row r="100" spans="1:8" s="674" customFormat="1" ht="21" customHeight="1">
      <c r="A100" s="717" t="s">
        <v>656</v>
      </c>
      <c r="B100" s="717"/>
      <c r="C100" s="717" t="s">
        <v>657</v>
      </c>
      <c r="D100" s="717" t="s">
        <v>658</v>
      </c>
      <c r="E100" s="717"/>
      <c r="F100" s="717"/>
      <c r="G100" s="716"/>
      <c r="H100" s="715">
        <v>4160</v>
      </c>
    </row>
    <row r="101" spans="1:8" s="674" customFormat="1" ht="21" customHeight="1">
      <c r="A101" s="717" t="s">
        <v>656</v>
      </c>
      <c r="B101" s="717"/>
      <c r="C101" s="717" t="s">
        <v>657</v>
      </c>
      <c r="D101" s="717" t="s">
        <v>658</v>
      </c>
      <c r="E101" s="717"/>
      <c r="F101" s="717"/>
      <c r="G101" s="716"/>
      <c r="H101" s="715">
        <v>6000</v>
      </c>
    </row>
    <row r="102" spans="1:8" s="674" customFormat="1" ht="21" customHeight="1">
      <c r="A102" s="717" t="s">
        <v>656</v>
      </c>
      <c r="B102" s="717"/>
      <c r="C102" s="717" t="s">
        <v>657</v>
      </c>
      <c r="D102" s="717" t="s">
        <v>658</v>
      </c>
      <c r="E102" s="717"/>
      <c r="F102" s="717"/>
      <c r="G102" s="716"/>
      <c r="H102" s="715">
        <v>6000</v>
      </c>
    </row>
    <row r="103" spans="1:8" s="674" customFormat="1" ht="21" customHeight="1">
      <c r="A103" s="717" t="s">
        <v>656</v>
      </c>
      <c r="B103" s="717"/>
      <c r="C103" s="717" t="s">
        <v>657</v>
      </c>
      <c r="D103" s="717" t="s">
        <v>658</v>
      </c>
      <c r="E103" s="717"/>
      <c r="F103" s="717"/>
      <c r="G103" s="716"/>
      <c r="H103" s="715">
        <v>2500</v>
      </c>
    </row>
    <row r="104" spans="1:8" s="674" customFormat="1" ht="21" customHeight="1">
      <c r="A104" s="717" t="s">
        <v>656</v>
      </c>
      <c r="B104" s="717"/>
      <c r="C104" s="717" t="s">
        <v>657</v>
      </c>
      <c r="D104" s="717" t="s">
        <v>658</v>
      </c>
      <c r="E104" s="717"/>
      <c r="F104" s="717"/>
      <c r="G104" s="716"/>
      <c r="H104" s="715">
        <v>2000</v>
      </c>
    </row>
    <row r="105" spans="1:8" s="674" customFormat="1" ht="21" customHeight="1">
      <c r="A105" s="717" t="s">
        <v>656</v>
      </c>
      <c r="B105" s="717"/>
      <c r="C105" s="717" t="s">
        <v>657</v>
      </c>
      <c r="D105" s="717" t="s">
        <v>658</v>
      </c>
      <c r="E105" s="717"/>
      <c r="F105" s="717"/>
      <c r="G105" s="716"/>
      <c r="H105" s="715">
        <v>3000</v>
      </c>
    </row>
    <row r="106" spans="1:8" s="674" customFormat="1" ht="21" customHeight="1">
      <c r="A106" s="717" t="s">
        <v>656</v>
      </c>
      <c r="B106" s="717"/>
      <c r="C106" s="717" t="s">
        <v>657</v>
      </c>
      <c r="D106" s="717" t="s">
        <v>658</v>
      </c>
      <c r="E106" s="717"/>
      <c r="F106" s="717"/>
      <c r="G106" s="716"/>
      <c r="H106" s="715">
        <v>5870.97</v>
      </c>
    </row>
    <row r="107" spans="1:8" s="674" customFormat="1" ht="21" customHeight="1">
      <c r="A107" s="717" t="s">
        <v>656</v>
      </c>
      <c r="B107" s="717"/>
      <c r="C107" s="717" t="s">
        <v>657</v>
      </c>
      <c r="D107" s="717" t="s">
        <v>658</v>
      </c>
      <c r="E107" s="717"/>
      <c r="F107" s="717"/>
      <c r="G107" s="716"/>
      <c r="H107" s="715">
        <v>4696.7700000000004</v>
      </c>
    </row>
    <row r="108" spans="1:8" s="674" customFormat="1" ht="21" customHeight="1">
      <c r="A108" s="717" t="s">
        <v>656</v>
      </c>
      <c r="B108" s="717"/>
      <c r="C108" s="717" t="s">
        <v>657</v>
      </c>
      <c r="D108" s="717" t="s">
        <v>658</v>
      </c>
      <c r="E108" s="717"/>
      <c r="F108" s="717"/>
      <c r="G108" s="716"/>
      <c r="H108" s="715">
        <v>5870.97</v>
      </c>
    </row>
    <row r="109" spans="1:8" s="674" customFormat="1" ht="21" customHeight="1">
      <c r="A109" s="717" t="s">
        <v>656</v>
      </c>
      <c r="B109" s="717"/>
      <c r="C109" s="717" t="s">
        <v>657</v>
      </c>
      <c r="D109" s="717" t="s">
        <v>658</v>
      </c>
      <c r="E109" s="717"/>
      <c r="F109" s="717"/>
      <c r="G109" s="716"/>
      <c r="H109" s="715">
        <v>5200</v>
      </c>
    </row>
    <row r="110" spans="1:8" s="674" customFormat="1" ht="21" customHeight="1">
      <c r="A110" s="717" t="s">
        <v>656</v>
      </c>
      <c r="B110" s="717"/>
      <c r="C110" s="717" t="s">
        <v>657</v>
      </c>
      <c r="D110" s="717" t="s">
        <v>658</v>
      </c>
      <c r="E110" s="717"/>
      <c r="F110" s="717"/>
      <c r="G110" s="716"/>
      <c r="H110" s="715">
        <v>5870.97</v>
      </c>
    </row>
    <row r="111" spans="1:8" s="674" customFormat="1" ht="21" customHeight="1">
      <c r="A111" s="717" t="s">
        <v>656</v>
      </c>
      <c r="B111" s="717"/>
      <c r="C111" s="717" t="s">
        <v>657</v>
      </c>
      <c r="D111" s="717" t="s">
        <v>658</v>
      </c>
      <c r="E111" s="717"/>
      <c r="F111" s="717"/>
      <c r="G111" s="716"/>
      <c r="H111" s="715">
        <v>7212.9</v>
      </c>
    </row>
    <row r="112" spans="1:8" s="674" customFormat="1" ht="21" customHeight="1">
      <c r="A112" s="717" t="s">
        <v>656</v>
      </c>
      <c r="B112" s="717"/>
      <c r="C112" s="717" t="s">
        <v>657</v>
      </c>
      <c r="D112" s="717" t="s">
        <v>658</v>
      </c>
      <c r="E112" s="717"/>
      <c r="F112" s="717"/>
      <c r="G112" s="716"/>
      <c r="H112" s="715">
        <v>5870.97</v>
      </c>
    </row>
    <row r="113" spans="1:13" s="674" customFormat="1" ht="21" customHeight="1">
      <c r="A113" s="717" t="s">
        <v>656</v>
      </c>
      <c r="B113" s="717"/>
      <c r="C113" s="717" t="s">
        <v>657</v>
      </c>
      <c r="D113" s="717" t="s">
        <v>658</v>
      </c>
      <c r="E113" s="717"/>
      <c r="F113" s="717"/>
      <c r="G113" s="716"/>
      <c r="H113" s="715">
        <v>4696.7700000000004</v>
      </c>
    </row>
    <row r="114" spans="1:13" s="674" customFormat="1" ht="21" customHeight="1">
      <c r="A114" s="717" t="s">
        <v>656</v>
      </c>
      <c r="B114" s="717"/>
      <c r="C114" s="717" t="s">
        <v>657</v>
      </c>
      <c r="D114" s="717" t="s">
        <v>658</v>
      </c>
      <c r="E114" s="717"/>
      <c r="F114" s="717"/>
      <c r="G114" s="716"/>
      <c r="H114" s="715">
        <v>5032.26</v>
      </c>
    </row>
    <row r="115" spans="1:13" s="674" customFormat="1" ht="21" customHeight="1">
      <c r="A115" s="717" t="s">
        <v>656</v>
      </c>
      <c r="B115" s="717"/>
      <c r="C115" s="717" t="s">
        <v>657</v>
      </c>
      <c r="D115" s="717" t="s">
        <v>658</v>
      </c>
      <c r="E115" s="717"/>
      <c r="F115" s="717"/>
      <c r="G115" s="716"/>
      <c r="H115" s="715">
        <v>1504.87</v>
      </c>
    </row>
    <row r="116" spans="1:13" s="674" customFormat="1" ht="21" customHeight="1">
      <c r="A116" s="717" t="s">
        <v>656</v>
      </c>
      <c r="B116" s="717"/>
      <c r="C116" s="717" t="s">
        <v>657</v>
      </c>
      <c r="D116" s="717" t="s">
        <v>658</v>
      </c>
      <c r="E116" s="717"/>
      <c r="F116" s="717"/>
      <c r="G116" s="716"/>
      <c r="H116" s="715">
        <v>5000</v>
      </c>
    </row>
    <row r="117" spans="1:13" s="674" customFormat="1" ht="21" customHeight="1">
      <c r="A117" s="717" t="s">
        <v>656</v>
      </c>
      <c r="B117" s="717"/>
      <c r="C117" s="717" t="s">
        <v>657</v>
      </c>
      <c r="D117" s="717" t="s">
        <v>658</v>
      </c>
      <c r="E117" s="717"/>
      <c r="F117" s="717"/>
      <c r="G117" s="716"/>
      <c r="H117" s="715">
        <v>2500</v>
      </c>
    </row>
    <row r="118" spans="1:13" s="674" customFormat="1" ht="21" customHeight="1">
      <c r="A118" s="717" t="s">
        <v>656</v>
      </c>
      <c r="B118" s="717"/>
      <c r="C118" s="717" t="s">
        <v>657</v>
      </c>
      <c r="D118" s="717" t="s">
        <v>658</v>
      </c>
      <c r="E118" s="717"/>
      <c r="F118" s="717"/>
      <c r="G118" s="716"/>
      <c r="H118" s="715">
        <v>4000</v>
      </c>
    </row>
    <row r="119" spans="1:13" s="674" customFormat="1" ht="21" customHeight="1">
      <c r="A119" s="717" t="s">
        <v>656</v>
      </c>
      <c r="B119" s="717"/>
      <c r="C119" s="717" t="s">
        <v>657</v>
      </c>
      <c r="D119" s="717" t="s">
        <v>658</v>
      </c>
      <c r="E119" s="717"/>
      <c r="F119" s="717"/>
      <c r="G119" s="716"/>
      <c r="H119" s="715">
        <v>4000</v>
      </c>
    </row>
    <row r="120" spans="1:13" s="674" customFormat="1" ht="21" customHeight="1">
      <c r="A120" s="717" t="s">
        <v>656</v>
      </c>
      <c r="B120" s="717"/>
      <c r="C120" s="717" t="s">
        <v>657</v>
      </c>
      <c r="D120" s="717" t="s">
        <v>658</v>
      </c>
      <c r="E120" s="717"/>
      <c r="F120" s="717"/>
      <c r="G120" s="716"/>
      <c r="H120" s="715">
        <v>4000</v>
      </c>
    </row>
    <row r="121" spans="1:13" s="674" customFormat="1" ht="21" customHeight="1">
      <c r="A121" s="717" t="s">
        <v>656</v>
      </c>
      <c r="B121" s="717"/>
      <c r="C121" s="717" t="s">
        <v>657</v>
      </c>
      <c r="D121" s="717" t="s">
        <v>658</v>
      </c>
      <c r="E121" s="717"/>
      <c r="F121" s="717"/>
      <c r="G121" s="716"/>
      <c r="H121" s="715">
        <v>4000</v>
      </c>
      <c r="M121" s="660" t="s">
        <v>1090</v>
      </c>
    </row>
    <row r="122" spans="1:13" s="674" customFormat="1" ht="21" customHeight="1">
      <c r="A122" s="717" t="s">
        <v>656</v>
      </c>
      <c r="B122" s="717"/>
      <c r="C122" s="717" t="s">
        <v>657</v>
      </c>
      <c r="D122" s="717" t="s">
        <v>658</v>
      </c>
      <c r="E122" s="717"/>
      <c r="F122" s="717"/>
      <c r="G122" s="716"/>
      <c r="H122" s="715">
        <v>4000</v>
      </c>
    </row>
    <row r="123" spans="1:13" s="674" customFormat="1" ht="21" customHeight="1">
      <c r="A123" s="717" t="s">
        <v>656</v>
      </c>
      <c r="B123" s="717"/>
      <c r="C123" s="717" t="s">
        <v>657</v>
      </c>
      <c r="D123" s="717" t="s">
        <v>658</v>
      </c>
      <c r="E123" s="717"/>
      <c r="F123" s="717"/>
      <c r="G123" s="716"/>
      <c r="H123" s="715">
        <v>4000</v>
      </c>
    </row>
    <row r="124" spans="1:13" s="674" customFormat="1" ht="21" customHeight="1">
      <c r="A124" s="717" t="s">
        <v>656</v>
      </c>
      <c r="B124" s="717"/>
      <c r="C124" s="717" t="s">
        <v>657</v>
      </c>
      <c r="D124" s="717" t="s">
        <v>658</v>
      </c>
      <c r="E124" s="717"/>
      <c r="F124" s="717"/>
      <c r="G124" s="716"/>
      <c r="H124" s="715">
        <v>4000</v>
      </c>
    </row>
    <row r="125" spans="1:13" s="674" customFormat="1" ht="21" customHeight="1">
      <c r="A125" s="717" t="s">
        <v>656</v>
      </c>
      <c r="B125" s="717"/>
      <c r="C125" s="717" t="s">
        <v>657</v>
      </c>
      <c r="D125" s="717" t="s">
        <v>658</v>
      </c>
      <c r="E125" s="717"/>
      <c r="F125" s="717"/>
      <c r="G125" s="716"/>
      <c r="H125" s="715">
        <v>4000</v>
      </c>
    </row>
    <row r="126" spans="1:13" s="674" customFormat="1" ht="21" customHeight="1">
      <c r="A126" s="717" t="s">
        <v>656</v>
      </c>
      <c r="B126" s="717"/>
      <c r="C126" s="717" t="s">
        <v>657</v>
      </c>
      <c r="D126" s="717" t="s">
        <v>658</v>
      </c>
      <c r="E126" s="717"/>
      <c r="F126" s="717"/>
      <c r="G126" s="716"/>
      <c r="H126" s="715">
        <v>4000</v>
      </c>
    </row>
    <row r="127" spans="1:13" s="674" customFormat="1" ht="21" customHeight="1">
      <c r="A127" s="717" t="s">
        <v>656</v>
      </c>
      <c r="B127" s="717"/>
      <c r="C127" s="717" t="s">
        <v>657</v>
      </c>
      <c r="D127" s="717" t="s">
        <v>658</v>
      </c>
      <c r="E127" s="717"/>
      <c r="F127" s="717"/>
      <c r="G127" s="716"/>
      <c r="H127" s="715">
        <v>4000</v>
      </c>
    </row>
    <row r="128" spans="1:13" s="674" customFormat="1" ht="21" customHeight="1">
      <c r="A128" s="717" t="s">
        <v>656</v>
      </c>
      <c r="B128" s="717"/>
      <c r="C128" s="717" t="s">
        <v>657</v>
      </c>
      <c r="D128" s="717" t="s">
        <v>658</v>
      </c>
      <c r="E128" s="717"/>
      <c r="F128" s="717"/>
      <c r="G128" s="716"/>
      <c r="H128" s="715">
        <v>4000</v>
      </c>
    </row>
    <row r="129" spans="1:8" s="674" customFormat="1" ht="21" customHeight="1">
      <c r="A129" s="717" t="s">
        <v>656</v>
      </c>
      <c r="B129" s="717"/>
      <c r="C129" s="717" t="s">
        <v>657</v>
      </c>
      <c r="D129" s="717" t="s">
        <v>658</v>
      </c>
      <c r="E129" s="717"/>
      <c r="F129" s="717"/>
      <c r="G129" s="716"/>
      <c r="H129" s="715">
        <v>4000</v>
      </c>
    </row>
    <row r="130" spans="1:8" s="674" customFormat="1" ht="21" customHeight="1">
      <c r="A130" s="717" t="s">
        <v>656</v>
      </c>
      <c r="B130" s="717"/>
      <c r="C130" s="717" t="s">
        <v>657</v>
      </c>
      <c r="D130" s="717" t="s">
        <v>658</v>
      </c>
      <c r="E130" s="717"/>
      <c r="F130" s="717"/>
      <c r="G130" s="716"/>
      <c r="H130" s="715">
        <v>4000</v>
      </c>
    </row>
    <row r="131" spans="1:8" s="674" customFormat="1" ht="21" customHeight="1">
      <c r="A131" s="717" t="s">
        <v>656</v>
      </c>
      <c r="B131" s="717"/>
      <c r="C131" s="717" t="s">
        <v>657</v>
      </c>
      <c r="D131" s="717" t="s">
        <v>658</v>
      </c>
      <c r="E131" s="717"/>
      <c r="F131" s="717"/>
      <c r="G131" s="716"/>
      <c r="H131" s="715">
        <v>4000</v>
      </c>
    </row>
    <row r="132" spans="1:8" s="674" customFormat="1" ht="21" customHeight="1">
      <c r="A132" s="717" t="s">
        <v>656</v>
      </c>
      <c r="B132" s="717"/>
      <c r="C132" s="717" t="s">
        <v>657</v>
      </c>
      <c r="D132" s="717" t="s">
        <v>658</v>
      </c>
      <c r="E132" s="717"/>
      <c r="F132" s="717"/>
      <c r="G132" s="716"/>
      <c r="H132" s="715">
        <v>4000</v>
      </c>
    </row>
    <row r="133" spans="1:8" s="674" customFormat="1" ht="21" customHeight="1">
      <c r="A133" s="717" t="s">
        <v>656</v>
      </c>
      <c r="B133" s="717"/>
      <c r="C133" s="717" t="s">
        <v>657</v>
      </c>
      <c r="D133" s="717" t="s">
        <v>658</v>
      </c>
      <c r="E133" s="717"/>
      <c r="F133" s="717"/>
      <c r="G133" s="716"/>
      <c r="H133" s="715">
        <v>333.33</v>
      </c>
    </row>
    <row r="134" spans="1:8" s="674" customFormat="1" ht="21" customHeight="1">
      <c r="A134" s="717" t="s">
        <v>656</v>
      </c>
      <c r="B134" s="717"/>
      <c r="C134" s="717" t="s">
        <v>657</v>
      </c>
      <c r="D134" s="717" t="s">
        <v>658</v>
      </c>
      <c r="E134" s="717"/>
      <c r="F134" s="717"/>
      <c r="G134" s="716"/>
      <c r="H134" s="715">
        <v>2000</v>
      </c>
    </row>
    <row r="135" spans="1:8" s="674" customFormat="1" ht="21" customHeight="1">
      <c r="A135" s="717" t="s">
        <v>656</v>
      </c>
      <c r="B135" s="717"/>
      <c r="C135" s="717" t="s">
        <v>657</v>
      </c>
      <c r="D135" s="717" t="s">
        <v>658</v>
      </c>
      <c r="E135" s="717"/>
      <c r="F135" s="717"/>
      <c r="G135" s="716"/>
      <c r="H135" s="715">
        <v>2000</v>
      </c>
    </row>
    <row r="136" spans="1:8" s="674" customFormat="1" ht="21" customHeight="1">
      <c r="A136" s="717" t="s">
        <v>656</v>
      </c>
      <c r="B136" s="717"/>
      <c r="C136" s="717" t="s">
        <v>657</v>
      </c>
      <c r="D136" s="717" t="s">
        <v>658</v>
      </c>
      <c r="E136" s="717"/>
      <c r="F136" s="717"/>
      <c r="G136" s="716"/>
      <c r="H136" s="715">
        <v>5000</v>
      </c>
    </row>
    <row r="137" spans="1:8" s="674" customFormat="1" ht="21" customHeight="1">
      <c r="A137" s="717" t="s">
        <v>656</v>
      </c>
      <c r="B137" s="717"/>
      <c r="C137" s="717" t="s">
        <v>657</v>
      </c>
      <c r="D137" s="717" t="s">
        <v>658</v>
      </c>
      <c r="E137" s="717"/>
      <c r="F137" s="717"/>
      <c r="G137" s="716"/>
      <c r="H137" s="715">
        <v>5000</v>
      </c>
    </row>
    <row r="138" spans="1:8" s="674" customFormat="1" ht="21" customHeight="1">
      <c r="A138" s="717" t="s">
        <v>656</v>
      </c>
      <c r="B138" s="717"/>
      <c r="C138" s="717" t="s">
        <v>657</v>
      </c>
      <c r="D138" s="717" t="s">
        <v>658</v>
      </c>
      <c r="E138" s="717"/>
      <c r="F138" s="717"/>
      <c r="G138" s="716"/>
      <c r="H138" s="715">
        <v>2167</v>
      </c>
    </row>
    <row r="139" spans="1:8" s="674" customFormat="1" ht="21" customHeight="1">
      <c r="A139" s="717" t="s">
        <v>656</v>
      </c>
      <c r="B139" s="717"/>
      <c r="C139" s="717" t="s">
        <v>657</v>
      </c>
      <c r="D139" s="717" t="s">
        <v>658</v>
      </c>
      <c r="E139" s="717"/>
      <c r="F139" s="717"/>
      <c r="G139" s="716"/>
      <c r="H139" s="715">
        <v>2167</v>
      </c>
    </row>
    <row r="140" spans="1:8" s="674" customFormat="1" ht="21" customHeight="1">
      <c r="A140" s="717" t="s">
        <v>656</v>
      </c>
      <c r="B140" s="717"/>
      <c r="C140" s="717" t="s">
        <v>657</v>
      </c>
      <c r="D140" s="717" t="s">
        <v>658</v>
      </c>
      <c r="E140" s="717"/>
      <c r="F140" s="717"/>
      <c r="G140" s="716"/>
      <c r="H140" s="715">
        <v>5200</v>
      </c>
    </row>
    <row r="141" spans="1:8" s="674" customFormat="1" ht="21" customHeight="1">
      <c r="A141" s="717" t="s">
        <v>656</v>
      </c>
      <c r="B141" s="717"/>
      <c r="C141" s="717" t="s">
        <v>657</v>
      </c>
      <c r="D141" s="717" t="s">
        <v>658</v>
      </c>
      <c r="E141" s="717"/>
      <c r="F141" s="717"/>
      <c r="G141" s="716"/>
      <c r="H141" s="715">
        <v>5200</v>
      </c>
    </row>
    <row r="142" spans="1:8" s="674" customFormat="1" ht="21" customHeight="1">
      <c r="A142" s="717" t="s">
        <v>656</v>
      </c>
      <c r="B142" s="717"/>
      <c r="C142" s="717" t="s">
        <v>657</v>
      </c>
      <c r="D142" s="717" t="s">
        <v>658</v>
      </c>
      <c r="E142" s="717"/>
      <c r="F142" s="717"/>
      <c r="G142" s="716"/>
      <c r="H142" s="715">
        <v>5200</v>
      </c>
    </row>
    <row r="143" spans="1:8" s="674" customFormat="1" ht="21" customHeight="1">
      <c r="A143" s="717" t="s">
        <v>656</v>
      </c>
      <c r="B143" s="717"/>
      <c r="C143" s="717" t="s">
        <v>657</v>
      </c>
      <c r="D143" s="717" t="s">
        <v>658</v>
      </c>
      <c r="E143" s="717"/>
      <c r="F143" s="717"/>
      <c r="G143" s="716"/>
      <c r="H143" s="715">
        <v>5200</v>
      </c>
    </row>
    <row r="144" spans="1:8" s="674" customFormat="1" ht="21" customHeight="1">
      <c r="A144" s="717" t="s">
        <v>656</v>
      </c>
      <c r="B144" s="717"/>
      <c r="C144" s="717" t="s">
        <v>657</v>
      </c>
      <c r="D144" s="717" t="s">
        <v>658</v>
      </c>
      <c r="E144" s="717"/>
      <c r="F144" s="717"/>
      <c r="G144" s="716"/>
      <c r="H144" s="715">
        <v>2000</v>
      </c>
    </row>
    <row r="145" spans="1:8" s="674" customFormat="1" ht="21" customHeight="1">
      <c r="A145" s="717" t="s">
        <v>656</v>
      </c>
      <c r="B145" s="717"/>
      <c r="C145" s="717" t="s">
        <v>657</v>
      </c>
      <c r="D145" s="717" t="s">
        <v>658</v>
      </c>
      <c r="E145" s="717"/>
      <c r="F145" s="717"/>
      <c r="G145" s="716"/>
      <c r="H145" s="715">
        <v>2000</v>
      </c>
    </row>
    <row r="146" spans="1:8" s="674" customFormat="1" ht="21" customHeight="1">
      <c r="A146" s="717" t="s">
        <v>656</v>
      </c>
      <c r="B146" s="717"/>
      <c r="C146" s="717" t="s">
        <v>657</v>
      </c>
      <c r="D146" s="717" t="s">
        <v>658</v>
      </c>
      <c r="E146" s="717"/>
      <c r="F146" s="717"/>
      <c r="G146" s="716"/>
      <c r="H146" s="715">
        <v>7000</v>
      </c>
    </row>
    <row r="147" spans="1:8" s="674" customFormat="1" ht="21" customHeight="1">
      <c r="A147" s="717" t="s">
        <v>656</v>
      </c>
      <c r="B147" s="717"/>
      <c r="C147" s="717" t="s">
        <v>657</v>
      </c>
      <c r="D147" s="717" t="s">
        <v>658</v>
      </c>
      <c r="E147" s="717"/>
      <c r="F147" s="717"/>
      <c r="G147" s="716"/>
      <c r="H147" s="715">
        <v>7000</v>
      </c>
    </row>
    <row r="148" spans="1:8" s="674" customFormat="1" ht="21" customHeight="1">
      <c r="A148" s="717" t="s">
        <v>656</v>
      </c>
      <c r="B148" s="717"/>
      <c r="C148" s="717" t="s">
        <v>657</v>
      </c>
      <c r="D148" s="717" t="s">
        <v>658</v>
      </c>
      <c r="E148" s="717"/>
      <c r="F148" s="717"/>
      <c r="G148" s="716"/>
      <c r="H148" s="715">
        <v>7000</v>
      </c>
    </row>
    <row r="149" spans="1:8" s="674" customFormat="1" ht="21" customHeight="1">
      <c r="A149" s="717" t="s">
        <v>656</v>
      </c>
      <c r="B149" s="717"/>
      <c r="C149" s="717" t="s">
        <v>657</v>
      </c>
      <c r="D149" s="717" t="s">
        <v>658</v>
      </c>
      <c r="E149" s="717"/>
      <c r="F149" s="717"/>
      <c r="G149" s="716"/>
      <c r="H149" s="715">
        <v>7000</v>
      </c>
    </row>
    <row r="150" spans="1:8" s="674" customFormat="1" ht="21" customHeight="1">
      <c r="A150" s="717" t="s">
        <v>656</v>
      </c>
      <c r="B150" s="717"/>
      <c r="C150" s="717" t="s">
        <v>657</v>
      </c>
      <c r="D150" s="717" t="s">
        <v>658</v>
      </c>
      <c r="E150" s="717"/>
      <c r="F150" s="717"/>
      <c r="G150" s="716"/>
      <c r="H150" s="715">
        <v>7000</v>
      </c>
    </row>
    <row r="151" spans="1:8" s="674" customFormat="1" ht="21" customHeight="1">
      <c r="A151" s="717" t="s">
        <v>656</v>
      </c>
      <c r="B151" s="717"/>
      <c r="C151" s="717" t="s">
        <v>657</v>
      </c>
      <c r="D151" s="717" t="s">
        <v>658</v>
      </c>
      <c r="E151" s="717"/>
      <c r="F151" s="717"/>
      <c r="G151" s="716"/>
      <c r="H151" s="715">
        <v>7000</v>
      </c>
    </row>
    <row r="152" spans="1:8" s="674" customFormat="1" ht="21" customHeight="1">
      <c r="A152" s="717" t="s">
        <v>656</v>
      </c>
      <c r="B152" s="717"/>
      <c r="C152" s="717" t="s">
        <v>657</v>
      </c>
      <c r="D152" s="717" t="s">
        <v>658</v>
      </c>
      <c r="E152" s="717"/>
      <c r="F152" s="717"/>
      <c r="G152" s="716"/>
      <c r="H152" s="715">
        <v>4000</v>
      </c>
    </row>
    <row r="153" spans="1:8" s="674" customFormat="1" ht="21" customHeight="1">
      <c r="A153" s="717" t="s">
        <v>656</v>
      </c>
      <c r="B153" s="717"/>
      <c r="C153" s="717" t="s">
        <v>657</v>
      </c>
      <c r="D153" s="717" t="s">
        <v>658</v>
      </c>
      <c r="E153" s="717"/>
      <c r="F153" s="717"/>
      <c r="G153" s="716"/>
      <c r="H153" s="715">
        <v>4000</v>
      </c>
    </row>
    <row r="154" spans="1:8" s="674" customFormat="1" ht="21" customHeight="1">
      <c r="A154" s="717" t="s">
        <v>656</v>
      </c>
      <c r="B154" s="717"/>
      <c r="C154" s="717" t="s">
        <v>657</v>
      </c>
      <c r="D154" s="717" t="s">
        <v>658</v>
      </c>
      <c r="E154" s="717"/>
      <c r="F154" s="717"/>
      <c r="G154" s="716"/>
      <c r="H154" s="715">
        <v>3000</v>
      </c>
    </row>
    <row r="155" spans="1:8" s="674" customFormat="1" ht="21" customHeight="1">
      <c r="A155" s="717" t="s">
        <v>656</v>
      </c>
      <c r="B155" s="717"/>
      <c r="C155" s="717" t="s">
        <v>657</v>
      </c>
      <c r="D155" s="717" t="s">
        <v>658</v>
      </c>
      <c r="E155" s="717"/>
      <c r="F155" s="717"/>
      <c r="G155" s="716"/>
      <c r="H155" s="715">
        <v>3000</v>
      </c>
    </row>
    <row r="156" spans="1:8" s="674" customFormat="1" ht="21" customHeight="1">
      <c r="A156" s="717" t="s">
        <v>656</v>
      </c>
      <c r="B156" s="717"/>
      <c r="C156" s="717" t="s">
        <v>657</v>
      </c>
      <c r="D156" s="717" t="s">
        <v>658</v>
      </c>
      <c r="E156" s="717"/>
      <c r="F156" s="717"/>
      <c r="G156" s="716"/>
      <c r="H156" s="715">
        <v>3000</v>
      </c>
    </row>
    <row r="157" spans="1:8" s="674" customFormat="1" ht="21" customHeight="1">
      <c r="A157" s="717" t="s">
        <v>656</v>
      </c>
      <c r="B157" s="717"/>
      <c r="C157" s="717" t="s">
        <v>657</v>
      </c>
      <c r="D157" s="717" t="s">
        <v>658</v>
      </c>
      <c r="E157" s="717"/>
      <c r="F157" s="717"/>
      <c r="G157" s="716"/>
      <c r="H157" s="715">
        <v>3000</v>
      </c>
    </row>
    <row r="158" spans="1:8" s="674" customFormat="1" ht="21" customHeight="1">
      <c r="A158" s="717" t="s">
        <v>656</v>
      </c>
      <c r="B158" s="717"/>
      <c r="C158" s="717" t="s">
        <v>657</v>
      </c>
      <c r="D158" s="717" t="s">
        <v>658</v>
      </c>
      <c r="E158" s="717"/>
      <c r="F158" s="717"/>
      <c r="G158" s="716"/>
      <c r="H158" s="715">
        <v>2000</v>
      </c>
    </row>
    <row r="159" spans="1:8" s="674" customFormat="1" ht="21" customHeight="1">
      <c r="A159" s="717" t="s">
        <v>656</v>
      </c>
      <c r="B159" s="717"/>
      <c r="C159" s="717" t="s">
        <v>657</v>
      </c>
      <c r="D159" s="717" t="s">
        <v>658</v>
      </c>
      <c r="E159" s="717"/>
      <c r="F159" s="717"/>
      <c r="G159" s="716"/>
      <c r="H159" s="715">
        <v>5200</v>
      </c>
    </row>
    <row r="160" spans="1:8" s="674" customFormat="1" ht="21" customHeight="1">
      <c r="A160" s="717" t="s">
        <v>656</v>
      </c>
      <c r="B160" s="717"/>
      <c r="C160" s="717" t="s">
        <v>657</v>
      </c>
      <c r="D160" s="717" t="s">
        <v>658</v>
      </c>
      <c r="E160" s="717"/>
      <c r="F160" s="717"/>
      <c r="G160" s="716"/>
      <c r="H160" s="715">
        <v>5200</v>
      </c>
    </row>
    <row r="161" spans="1:13" s="674" customFormat="1" ht="21" customHeight="1">
      <c r="A161" s="717" t="s">
        <v>656</v>
      </c>
      <c r="B161" s="717"/>
      <c r="C161" s="717" t="s">
        <v>657</v>
      </c>
      <c r="D161" s="717" t="s">
        <v>658</v>
      </c>
      <c r="E161" s="717"/>
      <c r="F161" s="717"/>
      <c r="G161" s="716"/>
      <c r="H161" s="715">
        <v>5200</v>
      </c>
    </row>
    <row r="162" spans="1:13" s="674" customFormat="1" ht="21" customHeight="1">
      <c r="A162" s="717" t="s">
        <v>656</v>
      </c>
      <c r="B162" s="717"/>
      <c r="C162" s="717" t="s">
        <v>657</v>
      </c>
      <c r="D162" s="717" t="s">
        <v>658</v>
      </c>
      <c r="E162" s="717"/>
      <c r="F162" s="717"/>
      <c r="G162" s="716"/>
      <c r="H162" s="715">
        <v>5200</v>
      </c>
      <c r="M162" s="660" t="s">
        <v>1091</v>
      </c>
    </row>
    <row r="163" spans="1:13" s="674" customFormat="1" ht="21" customHeight="1">
      <c r="A163" s="717" t="s">
        <v>656</v>
      </c>
      <c r="B163" s="717"/>
      <c r="C163" s="717" t="s">
        <v>657</v>
      </c>
      <c r="D163" s="717" t="s">
        <v>658</v>
      </c>
      <c r="E163" s="717"/>
      <c r="F163" s="717"/>
      <c r="G163" s="716"/>
      <c r="H163" s="715">
        <v>5200</v>
      </c>
    </row>
    <row r="164" spans="1:13" s="674" customFormat="1" ht="21" customHeight="1">
      <c r="A164" s="717" t="s">
        <v>656</v>
      </c>
      <c r="B164" s="717"/>
      <c r="C164" s="717" t="s">
        <v>657</v>
      </c>
      <c r="D164" s="717" t="s">
        <v>658</v>
      </c>
      <c r="E164" s="717"/>
      <c r="F164" s="717"/>
      <c r="G164" s="716"/>
      <c r="H164" s="715">
        <v>5200</v>
      </c>
    </row>
    <row r="165" spans="1:13" s="674" customFormat="1" ht="21" customHeight="1">
      <c r="A165" s="717" t="s">
        <v>656</v>
      </c>
      <c r="B165" s="717"/>
      <c r="C165" s="717" t="s">
        <v>657</v>
      </c>
      <c r="D165" s="717" t="s">
        <v>658</v>
      </c>
      <c r="E165" s="717"/>
      <c r="F165" s="717"/>
      <c r="G165" s="716"/>
      <c r="H165" s="715">
        <v>4025.8</v>
      </c>
    </row>
    <row r="166" spans="1:13" s="674" customFormat="1" ht="21" customHeight="1">
      <c r="A166" s="717" t="s">
        <v>656</v>
      </c>
      <c r="B166" s="717"/>
      <c r="C166" s="717" t="s">
        <v>657</v>
      </c>
      <c r="D166" s="717" t="s">
        <v>658</v>
      </c>
      <c r="E166" s="717"/>
      <c r="F166" s="717"/>
      <c r="G166" s="716"/>
      <c r="H166" s="715">
        <v>5200</v>
      </c>
    </row>
    <row r="167" spans="1:13" s="674" customFormat="1" ht="21" customHeight="1">
      <c r="A167" s="717" t="s">
        <v>656</v>
      </c>
      <c r="B167" s="717"/>
      <c r="C167" s="717" t="s">
        <v>657</v>
      </c>
      <c r="D167" s="717" t="s">
        <v>658</v>
      </c>
      <c r="E167" s="717"/>
      <c r="F167" s="717"/>
      <c r="G167" s="716"/>
      <c r="H167" s="715">
        <v>4361.29</v>
      </c>
    </row>
    <row r="168" spans="1:13" s="674" customFormat="1" ht="21" customHeight="1">
      <c r="A168" s="717" t="s">
        <v>656</v>
      </c>
      <c r="B168" s="717"/>
      <c r="C168" s="717" t="s">
        <v>657</v>
      </c>
      <c r="D168" s="717" t="s">
        <v>658</v>
      </c>
      <c r="E168" s="717"/>
      <c r="F168" s="717"/>
      <c r="G168" s="716"/>
      <c r="H168" s="715">
        <v>5200</v>
      </c>
    </row>
    <row r="169" spans="1:13" s="674" customFormat="1" ht="21" customHeight="1">
      <c r="A169" s="717" t="s">
        <v>656</v>
      </c>
      <c r="B169" s="717"/>
      <c r="C169" s="717" t="s">
        <v>657</v>
      </c>
      <c r="D169" s="717" t="s">
        <v>658</v>
      </c>
      <c r="E169" s="717"/>
      <c r="F169" s="717"/>
      <c r="G169" s="716"/>
      <c r="H169" s="715">
        <v>4864.5200000000004</v>
      </c>
    </row>
    <row r="170" spans="1:13" s="674" customFormat="1" ht="21" customHeight="1">
      <c r="A170" s="717" t="s">
        <v>656</v>
      </c>
      <c r="B170" s="717"/>
      <c r="C170" s="717" t="s">
        <v>657</v>
      </c>
      <c r="D170" s="717" t="s">
        <v>658</v>
      </c>
      <c r="E170" s="717"/>
      <c r="F170" s="717"/>
      <c r="G170" s="716"/>
      <c r="H170" s="715">
        <v>5000</v>
      </c>
    </row>
    <row r="171" spans="1:13" s="674" customFormat="1" ht="21" customHeight="1">
      <c r="A171" s="717" t="s">
        <v>656</v>
      </c>
      <c r="B171" s="717"/>
      <c r="C171" s="717" t="s">
        <v>657</v>
      </c>
      <c r="D171" s="717" t="s">
        <v>658</v>
      </c>
      <c r="E171" s="717"/>
      <c r="F171" s="717"/>
      <c r="G171" s="716"/>
      <c r="H171" s="715">
        <v>5000</v>
      </c>
    </row>
    <row r="172" spans="1:13" s="674" customFormat="1" ht="21" customHeight="1">
      <c r="A172" s="717" t="s">
        <v>656</v>
      </c>
      <c r="B172" s="717"/>
      <c r="C172" s="717" t="s">
        <v>657</v>
      </c>
      <c r="D172" s="717" t="s">
        <v>658</v>
      </c>
      <c r="E172" s="717"/>
      <c r="F172" s="717"/>
      <c r="G172" s="716"/>
      <c r="H172" s="715">
        <v>5000</v>
      </c>
    </row>
    <row r="173" spans="1:13" s="674" customFormat="1" ht="21" customHeight="1">
      <c r="A173" s="717" t="s">
        <v>656</v>
      </c>
      <c r="B173" s="717"/>
      <c r="C173" s="717" t="s">
        <v>657</v>
      </c>
      <c r="D173" s="717" t="s">
        <v>658</v>
      </c>
      <c r="E173" s="717"/>
      <c r="F173" s="717"/>
      <c r="G173" s="716"/>
      <c r="H173" s="715">
        <v>6167</v>
      </c>
    </row>
    <row r="174" spans="1:13" s="674" customFormat="1" ht="21" customHeight="1">
      <c r="A174" s="717" t="s">
        <v>656</v>
      </c>
      <c r="B174" s="717"/>
      <c r="C174" s="717" t="s">
        <v>657</v>
      </c>
      <c r="D174" s="717" t="s">
        <v>658</v>
      </c>
      <c r="E174" s="717"/>
      <c r="F174" s="717"/>
      <c r="G174" s="716"/>
      <c r="H174" s="715">
        <v>7167</v>
      </c>
    </row>
    <row r="175" spans="1:13" s="674" customFormat="1" ht="21" customHeight="1">
      <c r="A175" s="717" t="s">
        <v>656</v>
      </c>
      <c r="B175" s="717"/>
      <c r="C175" s="717" t="s">
        <v>657</v>
      </c>
      <c r="D175" s="717" t="s">
        <v>658</v>
      </c>
      <c r="E175" s="717"/>
      <c r="F175" s="717"/>
      <c r="G175" s="716"/>
      <c r="H175" s="715">
        <v>5000</v>
      </c>
    </row>
    <row r="176" spans="1:13" s="674" customFormat="1" ht="21" customHeight="1">
      <c r="A176" s="717" t="s">
        <v>656</v>
      </c>
      <c r="B176" s="717"/>
      <c r="C176" s="717" t="s">
        <v>657</v>
      </c>
      <c r="D176" s="717" t="s">
        <v>658</v>
      </c>
      <c r="E176" s="717"/>
      <c r="F176" s="717"/>
      <c r="G176" s="716"/>
      <c r="H176" s="715">
        <v>0</v>
      </c>
    </row>
    <row r="177" spans="1:8" s="674" customFormat="1" ht="21" customHeight="1">
      <c r="A177" s="717" t="s">
        <v>656</v>
      </c>
      <c r="B177" s="717"/>
      <c r="C177" s="717" t="s">
        <v>657</v>
      </c>
      <c r="D177" s="717" t="s">
        <v>658</v>
      </c>
      <c r="E177" s="717"/>
      <c r="F177" s="717"/>
      <c r="G177" s="716"/>
      <c r="H177" s="715">
        <v>-3600</v>
      </c>
    </row>
    <row r="178" spans="1:8" s="674" customFormat="1" ht="21" customHeight="1">
      <c r="A178" s="717" t="s">
        <v>656</v>
      </c>
      <c r="B178" s="717"/>
      <c r="C178" s="717" t="s">
        <v>657</v>
      </c>
      <c r="D178" s="717" t="s">
        <v>658</v>
      </c>
      <c r="E178" s="717"/>
      <c r="F178" s="717"/>
      <c r="G178" s="716"/>
      <c r="H178" s="715">
        <v>-333.33</v>
      </c>
    </row>
    <row r="179" spans="1:8" s="660" customFormat="1" ht="16.5" customHeight="1">
      <c r="A179" s="697" t="s">
        <v>134</v>
      </c>
      <c r="B179" s="698"/>
      <c r="C179" s="698"/>
      <c r="D179" s="698"/>
      <c r="E179" s="698"/>
      <c r="F179" s="698"/>
      <c r="G179" s="699"/>
      <c r="H179" s="700">
        <f>SUM(H3:H178)</f>
        <v>717776.07000000007</v>
      </c>
    </row>
    <row r="180" spans="1:8" ht="12.75" customHeight="1">
      <c r="A180" s="660"/>
      <c r="B180" s="660"/>
      <c r="C180" s="660"/>
      <c r="D180" s="660"/>
      <c r="E180" s="660"/>
      <c r="F180" s="660"/>
      <c r="G180" s="660"/>
      <c r="H180" s="660"/>
    </row>
    <row r="181" spans="1:8" ht="12.75" customHeight="1">
      <c r="A181" s="850" t="s">
        <v>76</v>
      </c>
      <c r="B181" s="850"/>
      <c r="C181" s="850"/>
      <c r="D181" s="850"/>
      <c r="E181" s="850"/>
      <c r="F181" s="850"/>
      <c r="G181" s="850"/>
      <c r="H181" s="660"/>
    </row>
    <row r="182" spans="1:8" s="599" customFormat="1" ht="12.75" customHeight="1">
      <c r="A182" s="656"/>
      <c r="B182" s="656"/>
      <c r="C182" s="656"/>
      <c r="D182" s="656"/>
      <c r="E182" s="656"/>
      <c r="F182" s="656"/>
      <c r="G182" s="656"/>
      <c r="H182" s="660"/>
    </row>
    <row r="183" spans="1:8" s="599" customFormat="1" ht="12.75" customHeight="1">
      <c r="A183" s="656"/>
      <c r="B183" s="656"/>
      <c r="C183" s="656"/>
      <c r="D183" s="656"/>
      <c r="E183" s="656"/>
      <c r="F183" s="656"/>
      <c r="G183" s="656"/>
      <c r="H183" s="660"/>
    </row>
    <row r="184" spans="1:8" ht="12.75" customHeight="1">
      <c r="A184" s="534"/>
      <c r="B184" s="607"/>
      <c r="C184" s="75"/>
      <c r="D184" s="162"/>
      <c r="E184" s="162"/>
      <c r="F184" s="161"/>
      <c r="G184" s="161"/>
      <c r="H184" s="535"/>
    </row>
    <row r="185" spans="1:8" ht="12.75" customHeight="1">
      <c r="A185" s="599"/>
      <c r="B185" s="598" t="s">
        <v>550</v>
      </c>
      <c r="C185" s="598"/>
      <c r="D185" s="544"/>
      <c r="E185" s="544"/>
      <c r="F185" s="600" t="s">
        <v>551</v>
      </c>
      <c r="G185" s="600"/>
    </row>
    <row r="186" spans="1:8" ht="12.75" customHeight="1">
      <c r="A186" s="599"/>
      <c r="B186" s="1017" t="s">
        <v>552</v>
      </c>
      <c r="C186" s="1017"/>
      <c r="D186" s="544"/>
      <c r="E186" s="544"/>
      <c r="F186" s="601" t="s">
        <v>659</v>
      </c>
      <c r="G186" s="601"/>
    </row>
    <row r="187" spans="1:8" ht="40.5" customHeight="1">
      <c r="A187" s="552"/>
      <c r="B187" s="544"/>
      <c r="C187" s="544"/>
      <c r="D187" s="545"/>
      <c r="E187" s="545"/>
      <c r="F187" s="545"/>
      <c r="G187" s="16"/>
    </row>
    <row r="196" spans="13:13" ht="40.5" customHeight="1">
      <c r="M196" s="771" t="s">
        <v>1092</v>
      </c>
    </row>
    <row r="198" spans="13:13" ht="40.5" customHeight="1">
      <c r="M198" s="660"/>
    </row>
    <row r="200" spans="13:13" ht="40.5" customHeight="1">
      <c r="M200" s="660"/>
    </row>
    <row r="204" spans="13:13" ht="40.5" customHeight="1">
      <c r="M204" s="660"/>
    </row>
  </sheetData>
  <mergeCells count="3">
    <mergeCell ref="A1:H1"/>
    <mergeCell ref="A181:G181"/>
    <mergeCell ref="B186:C186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8"/>
  <sheetViews>
    <sheetView showGridLines="0" workbookViewId="0">
      <selection activeCell="I33" sqref="I33"/>
    </sheetView>
  </sheetViews>
  <sheetFormatPr baseColWidth="10" defaultRowHeight="15"/>
  <cols>
    <col min="1" max="1" width="13.7109375" customWidth="1"/>
    <col min="2" max="2" width="34.5703125" customWidth="1"/>
    <col min="3" max="5" width="16.140625" customWidth="1"/>
  </cols>
  <sheetData>
    <row r="1" spans="1:5" ht="58.5" customHeight="1">
      <c r="A1" s="1019" t="s">
        <v>1217</v>
      </c>
      <c r="B1" s="1020"/>
      <c r="C1" s="1020"/>
      <c r="D1" s="1020"/>
      <c r="E1" s="1021"/>
    </row>
    <row r="2" spans="1:5">
      <c r="A2" s="539"/>
      <c r="B2" s="537"/>
      <c r="C2" s="1021" t="s">
        <v>543</v>
      </c>
      <c r="D2" s="1019"/>
      <c r="E2" s="542"/>
    </row>
    <row r="3" spans="1:5" ht="22.5">
      <c r="A3" s="540" t="s">
        <v>544</v>
      </c>
      <c r="B3" s="538" t="s">
        <v>545</v>
      </c>
      <c r="C3" s="536" t="s">
        <v>546</v>
      </c>
      <c r="D3" s="541" t="s">
        <v>547</v>
      </c>
      <c r="E3" s="543" t="s">
        <v>548</v>
      </c>
    </row>
    <row r="4" spans="1:5">
      <c r="A4" s="755" t="s">
        <v>1094</v>
      </c>
      <c r="B4" s="755" t="s">
        <v>1095</v>
      </c>
      <c r="C4" s="748">
        <v>-421129.59</v>
      </c>
      <c r="D4" s="758">
        <v>-421129.59</v>
      </c>
      <c r="E4" s="695"/>
    </row>
    <row r="5" spans="1:5">
      <c r="A5" s="754" t="s">
        <v>1096</v>
      </c>
      <c r="B5" s="754" t="s">
        <v>1097</v>
      </c>
      <c r="C5" s="749">
        <v>-445261.87</v>
      </c>
      <c r="D5" s="759">
        <v>-445261.87</v>
      </c>
      <c r="E5" s="696"/>
    </row>
    <row r="6" spans="1:5">
      <c r="A6" s="754" t="s">
        <v>660</v>
      </c>
      <c r="B6" s="754" t="s">
        <v>669</v>
      </c>
      <c r="C6" s="749">
        <v>-2176187.96</v>
      </c>
      <c r="D6" s="759">
        <v>-2176187.96</v>
      </c>
      <c r="E6" s="696"/>
    </row>
    <row r="7" spans="1:5">
      <c r="A7" s="754" t="s">
        <v>661</v>
      </c>
      <c r="B7" s="754" t="s">
        <v>670</v>
      </c>
      <c r="C7" s="749">
        <v>-32.03</v>
      </c>
      <c r="D7" s="759">
        <v>-32.03</v>
      </c>
      <c r="E7" s="696"/>
    </row>
    <row r="8" spans="1:5">
      <c r="A8" s="754" t="s">
        <v>1167</v>
      </c>
      <c r="B8" s="754" t="s">
        <v>1168</v>
      </c>
      <c r="C8" s="749">
        <v>-81520.27</v>
      </c>
      <c r="D8" s="759">
        <v>-81520.27</v>
      </c>
      <c r="E8" s="696"/>
    </row>
    <row r="9" spans="1:5">
      <c r="A9" s="754" t="s">
        <v>1169</v>
      </c>
      <c r="B9" s="754" t="s">
        <v>1170</v>
      </c>
      <c r="C9" s="749">
        <v>-202728.74</v>
      </c>
      <c r="D9" s="759">
        <v>-202728.74</v>
      </c>
      <c r="E9" s="696"/>
    </row>
    <row r="10" spans="1:5">
      <c r="A10" s="754" t="s">
        <v>1213</v>
      </c>
      <c r="B10" s="754" t="s">
        <v>1215</v>
      </c>
      <c r="C10" s="749">
        <v>-92355.04</v>
      </c>
      <c r="D10" s="759">
        <v>-92355.04</v>
      </c>
      <c r="E10" s="696"/>
    </row>
    <row r="11" spans="1:5">
      <c r="A11" s="754" t="s">
        <v>1214</v>
      </c>
      <c r="B11" s="754" t="s">
        <v>1216</v>
      </c>
      <c r="C11" s="749">
        <v>-155175.57</v>
      </c>
      <c r="D11" s="759">
        <v>-155175.57</v>
      </c>
      <c r="E11" s="696"/>
    </row>
    <row r="12" spans="1:5">
      <c r="A12" s="754" t="s">
        <v>662</v>
      </c>
      <c r="B12" s="754" t="s">
        <v>671</v>
      </c>
      <c r="C12" s="749">
        <v>-107057.85</v>
      </c>
      <c r="D12" s="759">
        <v>-107057.85</v>
      </c>
      <c r="E12" s="696"/>
    </row>
    <row r="13" spans="1:5">
      <c r="A13" s="754" t="s">
        <v>663</v>
      </c>
      <c r="B13" s="754" t="s">
        <v>672</v>
      </c>
      <c r="C13" s="749">
        <v>-7741378.3600000003</v>
      </c>
      <c r="D13" s="759">
        <v>-7741378.3600000003</v>
      </c>
      <c r="E13" s="696"/>
    </row>
    <row r="14" spans="1:5" s="660" customFormat="1">
      <c r="A14" s="754" t="s">
        <v>995</v>
      </c>
      <c r="B14" s="754" t="s">
        <v>996</v>
      </c>
      <c r="C14" s="749">
        <v>-267028.18</v>
      </c>
      <c r="D14" s="759">
        <v>-267028.18</v>
      </c>
      <c r="E14" s="696"/>
    </row>
    <row r="15" spans="1:5" s="660" customFormat="1">
      <c r="A15" s="754" t="s">
        <v>664</v>
      </c>
      <c r="B15" s="754" t="s">
        <v>673</v>
      </c>
      <c r="C15" s="749">
        <v>-1793777.59</v>
      </c>
      <c r="D15" s="759">
        <v>-1793777.59</v>
      </c>
      <c r="E15" s="696"/>
    </row>
    <row r="16" spans="1:5" s="660" customFormat="1">
      <c r="A16" s="754" t="s">
        <v>665</v>
      </c>
      <c r="B16" s="754" t="s">
        <v>674</v>
      </c>
      <c r="C16" s="749">
        <v>-237991.07</v>
      </c>
      <c r="D16" s="759">
        <v>-237991.07</v>
      </c>
      <c r="E16" s="696"/>
    </row>
    <row r="17" spans="1:7" s="660" customFormat="1">
      <c r="A17" s="754" t="s">
        <v>666</v>
      </c>
      <c r="B17" s="754" t="s">
        <v>675</v>
      </c>
      <c r="C17" s="749">
        <v>-3561928</v>
      </c>
      <c r="D17" s="759">
        <v>-3561928</v>
      </c>
      <c r="E17" s="696"/>
    </row>
    <row r="18" spans="1:7" s="660" customFormat="1">
      <c r="A18" s="754" t="s">
        <v>667</v>
      </c>
      <c r="B18" s="754" t="s">
        <v>676</v>
      </c>
      <c r="C18" s="749">
        <v>-24000</v>
      </c>
      <c r="D18" s="759">
        <v>-24000</v>
      </c>
      <c r="E18" s="696"/>
    </row>
    <row r="19" spans="1:7" s="660" customFormat="1">
      <c r="A19" s="753" t="s">
        <v>668</v>
      </c>
      <c r="B19" s="753" t="s">
        <v>677</v>
      </c>
      <c r="C19" s="750">
        <v>-5564.26</v>
      </c>
      <c r="D19" s="760">
        <v>-5564.26</v>
      </c>
      <c r="E19" s="531"/>
    </row>
    <row r="21" spans="1:7">
      <c r="A21" s="850" t="s">
        <v>76</v>
      </c>
      <c r="B21" s="850"/>
      <c r="C21" s="850"/>
      <c r="D21" s="850"/>
      <c r="E21" s="850"/>
      <c r="F21" s="850"/>
      <c r="G21" s="850"/>
    </row>
    <row r="22" spans="1:7">
      <c r="A22" s="57"/>
      <c r="B22" s="78"/>
      <c r="C22" s="79"/>
      <c r="D22" s="79"/>
      <c r="E22" s="533"/>
      <c r="F22" s="80"/>
      <c r="G22" s="78"/>
    </row>
    <row r="23" spans="1:7">
      <c r="B23" s="535"/>
      <c r="C23" s="79"/>
      <c r="D23" s="161"/>
      <c r="E23" s="161"/>
      <c r="F23" s="162"/>
      <c r="G23" s="162"/>
    </row>
    <row r="24" spans="1:7">
      <c r="A24" s="1022" t="s">
        <v>678</v>
      </c>
      <c r="B24" s="1022"/>
      <c r="C24" s="544"/>
      <c r="D24" s="1023" t="s">
        <v>551</v>
      </c>
      <c r="E24" s="1023"/>
    </row>
    <row r="25" spans="1:7">
      <c r="A25" s="1017" t="s">
        <v>679</v>
      </c>
      <c r="B25" s="1017"/>
      <c r="C25" s="544"/>
      <c r="D25" s="1018" t="s">
        <v>553</v>
      </c>
      <c r="E25" s="1018"/>
    </row>
    <row r="26" spans="1:7">
      <c r="A26" s="544"/>
      <c r="B26" s="544"/>
      <c r="C26" s="544"/>
      <c r="D26" s="544"/>
      <c r="E26" s="544"/>
    </row>
    <row r="38" spans="8:8">
      <c r="H38" s="660" t="s">
        <v>1093</v>
      </c>
    </row>
  </sheetData>
  <mergeCells count="7">
    <mergeCell ref="A25:B25"/>
    <mergeCell ref="D25:E25"/>
    <mergeCell ref="A1:E1"/>
    <mergeCell ref="C2:D2"/>
    <mergeCell ref="A21:G21"/>
    <mergeCell ref="A24:B24"/>
    <mergeCell ref="D24:E24"/>
  </mergeCells>
  <pageMargins left="0.70866141732283472" right="0.70866141732283472" top="0.74803149606299213" bottom="0.74803149606299213" header="0.31496062992125984" footer="0.31496062992125984"/>
  <pageSetup scale="83" orientation="landscape" r:id="rId1"/>
  <ignoredErrors>
    <ignoredError sqref="A4:A19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1"/>
  <sheetViews>
    <sheetView topLeftCell="A318" workbookViewId="0">
      <selection activeCell="B338" sqref="B338"/>
    </sheetView>
  </sheetViews>
  <sheetFormatPr baseColWidth="10" defaultRowHeight="15"/>
  <cols>
    <col min="2" max="2" width="31.5703125" customWidth="1"/>
    <col min="3" max="3" width="13.42578125" customWidth="1"/>
    <col min="4" max="5" width="12.7109375" customWidth="1"/>
    <col min="6" max="6" width="13.42578125" customWidth="1"/>
    <col min="7" max="7" width="13.28515625" customWidth="1"/>
  </cols>
  <sheetData>
    <row r="1" spans="1:12" ht="37.5" customHeight="1">
      <c r="A1" s="1024" t="s">
        <v>1419</v>
      </c>
      <c r="B1" s="1025"/>
      <c r="C1" s="1025"/>
      <c r="D1" s="1025"/>
      <c r="E1" s="1025"/>
      <c r="F1" s="1025"/>
      <c r="G1" s="1025"/>
    </row>
    <row r="2" spans="1:12">
      <c r="A2" s="718" t="s">
        <v>1008</v>
      </c>
      <c r="B2" s="718" t="s">
        <v>1009</v>
      </c>
      <c r="C2" s="719" t="s">
        <v>302</v>
      </c>
      <c r="D2" s="719" t="s">
        <v>1098</v>
      </c>
      <c r="E2" s="719" t="s">
        <v>1099</v>
      </c>
      <c r="F2" s="719" t="s">
        <v>303</v>
      </c>
      <c r="G2" s="719" t="s">
        <v>304</v>
      </c>
    </row>
    <row r="3" spans="1:12">
      <c r="A3" s="765">
        <v>1112101001</v>
      </c>
      <c r="B3" s="7" t="s">
        <v>1100</v>
      </c>
      <c r="C3" s="751">
        <v>4389881.55</v>
      </c>
      <c r="D3" s="751">
        <v>299542.02</v>
      </c>
      <c r="E3" s="761">
        <v>-357906.66</v>
      </c>
      <c r="F3" s="751">
        <v>4331516.91</v>
      </c>
      <c r="G3" s="751">
        <v>0</v>
      </c>
      <c r="I3" s="764"/>
      <c r="J3" s="762"/>
      <c r="K3" s="762"/>
      <c r="L3" s="762"/>
    </row>
    <row r="4" spans="1:12">
      <c r="A4" s="765">
        <v>1112101002</v>
      </c>
      <c r="B4" s="7" t="s">
        <v>1101</v>
      </c>
      <c r="C4" s="751">
        <v>41376.61</v>
      </c>
      <c r="D4" s="751">
        <v>0</v>
      </c>
      <c r="E4" s="761">
        <v>-41376.61</v>
      </c>
      <c r="F4" s="751">
        <v>0</v>
      </c>
      <c r="G4" s="751">
        <v>0</v>
      </c>
      <c r="I4" s="764"/>
      <c r="J4" s="762"/>
      <c r="K4" s="762"/>
      <c r="L4" s="762"/>
    </row>
    <row r="5" spans="1:12">
      <c r="A5" s="765">
        <v>1112101003</v>
      </c>
      <c r="B5" s="7" t="s">
        <v>1102</v>
      </c>
      <c r="C5" s="751">
        <v>1259073.19</v>
      </c>
      <c r="D5" s="751">
        <v>0</v>
      </c>
      <c r="E5" s="761">
        <v>-92355.04</v>
      </c>
      <c r="F5" s="751">
        <v>1166718.1499999999</v>
      </c>
      <c r="G5" s="751">
        <v>0</v>
      </c>
      <c r="I5" s="764"/>
      <c r="J5" s="762"/>
      <c r="K5" s="762"/>
      <c r="L5" s="762"/>
    </row>
    <row r="6" spans="1:12">
      <c r="A6" s="765">
        <v>1112101004</v>
      </c>
      <c r="B6" s="7" t="s">
        <v>1219</v>
      </c>
      <c r="C6" s="751">
        <v>699365.71</v>
      </c>
      <c r="D6" s="751">
        <v>0</v>
      </c>
      <c r="E6" s="761">
        <v>-8990</v>
      </c>
      <c r="F6" s="751">
        <v>690375.71</v>
      </c>
      <c r="G6" s="751">
        <v>0</v>
      </c>
      <c r="I6" s="764"/>
      <c r="J6" s="762"/>
      <c r="K6" s="762"/>
      <c r="L6" s="762"/>
    </row>
    <row r="7" spans="1:12">
      <c r="A7" s="765">
        <v>1112101006</v>
      </c>
      <c r="B7" s="7" t="s">
        <v>1103</v>
      </c>
      <c r="C7" s="751">
        <v>356638.4</v>
      </c>
      <c r="D7" s="751">
        <v>23785.919999999998</v>
      </c>
      <c r="E7" s="761">
        <v>-83549.8</v>
      </c>
      <c r="F7" s="751">
        <v>296874.52</v>
      </c>
      <c r="G7" s="751">
        <v>0</v>
      </c>
      <c r="I7" s="764"/>
      <c r="J7" s="762"/>
      <c r="K7" s="762"/>
      <c r="L7" s="762"/>
    </row>
    <row r="8" spans="1:12">
      <c r="A8" s="765">
        <v>1112101009</v>
      </c>
      <c r="B8" s="7" t="s">
        <v>1104</v>
      </c>
      <c r="C8" s="751">
        <v>629523.68000000005</v>
      </c>
      <c r="D8" s="751">
        <v>145000</v>
      </c>
      <c r="E8" s="761">
        <v>-188618.32</v>
      </c>
      <c r="F8" s="751">
        <v>585905.36</v>
      </c>
      <c r="G8" s="751">
        <v>0</v>
      </c>
      <c r="I8" s="764"/>
      <c r="J8" s="762"/>
      <c r="K8" s="762"/>
      <c r="L8" s="762"/>
    </row>
    <row r="9" spans="1:12">
      <c r="A9" s="765">
        <v>1112101013</v>
      </c>
      <c r="B9" s="7" t="s">
        <v>1105</v>
      </c>
      <c r="C9" s="751">
        <v>284249.01</v>
      </c>
      <c r="D9" s="751">
        <v>0</v>
      </c>
      <c r="E9" s="761">
        <v>-284249.01</v>
      </c>
      <c r="F9" s="751">
        <v>0</v>
      </c>
      <c r="G9" s="751">
        <v>0</v>
      </c>
      <c r="I9" s="764"/>
      <c r="J9" s="762"/>
      <c r="K9" s="762"/>
      <c r="L9" s="762"/>
    </row>
    <row r="10" spans="1:12">
      <c r="A10" s="765">
        <v>1112102002</v>
      </c>
      <c r="B10" s="7" t="s">
        <v>1220</v>
      </c>
      <c r="C10" s="751">
        <v>57262.53</v>
      </c>
      <c r="D10" s="751">
        <v>0</v>
      </c>
      <c r="E10" s="761">
        <v>-36299.72</v>
      </c>
      <c r="F10" s="751">
        <v>20962.810000000001</v>
      </c>
      <c r="G10" s="751">
        <v>0</v>
      </c>
      <c r="I10" s="764"/>
      <c r="J10" s="762"/>
      <c r="K10" s="762"/>
      <c r="L10" s="762"/>
    </row>
    <row r="11" spans="1:12">
      <c r="A11" s="765">
        <v>1112102003</v>
      </c>
      <c r="B11" s="7" t="s">
        <v>1221</v>
      </c>
      <c r="C11" s="751">
        <v>0</v>
      </c>
      <c r="D11" s="751">
        <v>153410</v>
      </c>
      <c r="E11" s="761">
        <v>-153410</v>
      </c>
      <c r="F11" s="751">
        <v>0</v>
      </c>
      <c r="G11" s="751">
        <v>0</v>
      </c>
      <c r="I11" s="764"/>
      <c r="J11" s="762"/>
      <c r="K11" s="762"/>
      <c r="L11" s="762"/>
    </row>
    <row r="12" spans="1:12">
      <c r="A12" s="765">
        <v>1112102005</v>
      </c>
      <c r="B12" s="7" t="s">
        <v>1222</v>
      </c>
      <c r="C12" s="751">
        <v>0</v>
      </c>
      <c r="D12" s="751">
        <v>41376.61</v>
      </c>
      <c r="E12" s="752">
        <v>0</v>
      </c>
      <c r="F12" s="751">
        <v>41376.61</v>
      </c>
      <c r="G12" s="751">
        <v>0</v>
      </c>
      <c r="I12" s="764"/>
      <c r="J12" s="762"/>
      <c r="K12" s="762"/>
      <c r="L12" s="762"/>
    </row>
    <row r="13" spans="1:12">
      <c r="A13" s="765">
        <v>1112107001</v>
      </c>
      <c r="B13" s="7" t="s">
        <v>1223</v>
      </c>
      <c r="C13" s="751">
        <v>33238.949999999997</v>
      </c>
      <c r="D13" s="751">
        <v>98894.13</v>
      </c>
      <c r="E13" s="761">
        <v>-101646.81</v>
      </c>
      <c r="F13" s="751">
        <v>30486.27</v>
      </c>
      <c r="G13" s="751">
        <v>0</v>
      </c>
      <c r="I13" s="764"/>
      <c r="J13" s="762"/>
      <c r="K13" s="762"/>
      <c r="L13" s="762"/>
    </row>
    <row r="14" spans="1:12">
      <c r="A14" s="765">
        <v>1112107002</v>
      </c>
      <c r="B14" s="7" t="s">
        <v>1106</v>
      </c>
      <c r="C14" s="751">
        <v>1667093.6</v>
      </c>
      <c r="D14" s="751">
        <v>223.12</v>
      </c>
      <c r="E14" s="761">
        <v>-20075</v>
      </c>
      <c r="F14" s="751">
        <v>1647241.72</v>
      </c>
      <c r="G14" s="751">
        <v>0</v>
      </c>
      <c r="I14" s="764"/>
      <c r="J14" s="762"/>
      <c r="K14" s="762"/>
      <c r="L14" s="762"/>
    </row>
    <row r="15" spans="1:12">
      <c r="A15" s="765">
        <v>1112107003</v>
      </c>
      <c r="B15" s="7" t="s">
        <v>1107</v>
      </c>
      <c r="C15" s="751">
        <v>869.18</v>
      </c>
      <c r="D15" s="751">
        <v>7480755.5800000001</v>
      </c>
      <c r="E15" s="761">
        <v>-6423206.71</v>
      </c>
      <c r="F15" s="751">
        <v>1058418.05</v>
      </c>
      <c r="G15" s="751">
        <v>0</v>
      </c>
      <c r="I15" s="764"/>
      <c r="J15" s="762"/>
      <c r="K15" s="762"/>
      <c r="L15" s="762"/>
    </row>
    <row r="16" spans="1:12">
      <c r="A16" s="765">
        <v>1112107004</v>
      </c>
      <c r="B16" s="7" t="s">
        <v>1108</v>
      </c>
      <c r="C16" s="751">
        <v>277516.95</v>
      </c>
      <c r="D16" s="751">
        <v>0</v>
      </c>
      <c r="E16" s="751">
        <v>0</v>
      </c>
      <c r="F16" s="751">
        <v>277516.95</v>
      </c>
      <c r="G16" s="751">
        <v>0</v>
      </c>
      <c r="I16" s="764"/>
      <c r="J16" s="762"/>
      <c r="K16" s="762"/>
      <c r="L16" s="762"/>
    </row>
    <row r="17" spans="1:12">
      <c r="A17" s="765">
        <v>1112107006</v>
      </c>
      <c r="B17" s="7" t="s">
        <v>1109</v>
      </c>
      <c r="C17" s="751">
        <v>7200864.0499999998</v>
      </c>
      <c r="D17" s="751">
        <v>784227.35</v>
      </c>
      <c r="E17" s="761">
        <v>-2943372.65</v>
      </c>
      <c r="F17" s="751">
        <v>5041718.75</v>
      </c>
      <c r="G17" s="751">
        <v>0</v>
      </c>
      <c r="I17" s="764"/>
      <c r="J17" s="762"/>
      <c r="K17" s="762"/>
      <c r="L17" s="762"/>
    </row>
    <row r="18" spans="1:12">
      <c r="A18" s="765">
        <v>1112107018</v>
      </c>
      <c r="B18" s="7" t="s">
        <v>1224</v>
      </c>
      <c r="C18" s="751">
        <v>1869250.66</v>
      </c>
      <c r="D18" s="751">
        <v>89662.26</v>
      </c>
      <c r="E18" s="761">
        <v>-89587.42</v>
      </c>
      <c r="F18" s="751">
        <v>1869325.5</v>
      </c>
      <c r="G18" s="751">
        <v>0</v>
      </c>
      <c r="I18" s="764"/>
      <c r="J18" s="762"/>
      <c r="K18" s="762"/>
      <c r="L18" s="762"/>
    </row>
    <row r="19" spans="1:12">
      <c r="A19" s="765">
        <v>1112107024</v>
      </c>
      <c r="B19" s="7" t="s">
        <v>1225</v>
      </c>
      <c r="C19" s="751">
        <v>454085.26</v>
      </c>
      <c r="D19" s="751">
        <v>0</v>
      </c>
      <c r="E19" s="761">
        <v>-8000</v>
      </c>
      <c r="F19" s="751">
        <v>446085.26</v>
      </c>
      <c r="G19" s="751">
        <v>0</v>
      </c>
      <c r="I19" s="764"/>
      <c r="J19" s="762"/>
      <c r="K19" s="762"/>
      <c r="L19" s="762"/>
    </row>
    <row r="20" spans="1:12">
      <c r="A20" s="765">
        <v>1112107027</v>
      </c>
      <c r="B20" s="7" t="s">
        <v>1226</v>
      </c>
      <c r="C20" s="751">
        <v>0</v>
      </c>
      <c r="D20" s="751">
        <v>3003222</v>
      </c>
      <c r="E20" s="751">
        <v>0</v>
      </c>
      <c r="F20" s="751">
        <v>3003222</v>
      </c>
      <c r="G20" s="751">
        <v>0</v>
      </c>
      <c r="I20" s="764"/>
      <c r="J20" s="762"/>
      <c r="K20" s="762"/>
      <c r="L20" s="762"/>
    </row>
    <row r="21" spans="1:12">
      <c r="A21" s="765">
        <v>1112107031</v>
      </c>
      <c r="B21" s="7" t="s">
        <v>1227</v>
      </c>
      <c r="C21" s="751">
        <v>256698.9</v>
      </c>
      <c r="D21" s="751">
        <v>0</v>
      </c>
      <c r="E21" s="761">
        <v>-229912.99</v>
      </c>
      <c r="F21" s="751">
        <v>26785.91</v>
      </c>
      <c r="G21" s="751">
        <v>0</v>
      </c>
      <c r="I21" s="764"/>
      <c r="J21" s="762"/>
      <c r="K21" s="762"/>
      <c r="L21" s="762"/>
    </row>
    <row r="22" spans="1:12">
      <c r="A22" s="765">
        <v>1112107032</v>
      </c>
      <c r="B22" s="7" t="s">
        <v>1227</v>
      </c>
      <c r="C22" s="751">
        <v>302045.32</v>
      </c>
      <c r="D22" s="751">
        <v>0</v>
      </c>
      <c r="E22" s="751">
        <v>0</v>
      </c>
      <c r="F22" s="751">
        <v>302045.32</v>
      </c>
      <c r="G22" s="751">
        <v>0</v>
      </c>
      <c r="I22" s="764"/>
      <c r="J22" s="762"/>
      <c r="K22" s="762"/>
      <c r="L22" s="762"/>
    </row>
    <row r="23" spans="1:12">
      <c r="A23" s="765">
        <v>1112107033</v>
      </c>
      <c r="B23" s="7" t="s">
        <v>1227</v>
      </c>
      <c r="C23" s="751">
        <v>157317.54999999999</v>
      </c>
      <c r="D23" s="751">
        <v>99.85</v>
      </c>
      <c r="E23" s="761">
        <v>-155175.57</v>
      </c>
      <c r="F23" s="751">
        <v>2241.83</v>
      </c>
      <c r="G23" s="751">
        <v>0</v>
      </c>
      <c r="I23" s="764"/>
      <c r="J23" s="762"/>
      <c r="K23" s="762"/>
      <c r="L23" s="762"/>
    </row>
    <row r="24" spans="1:12">
      <c r="A24" s="765">
        <v>1112107034</v>
      </c>
      <c r="B24" s="7" t="s">
        <v>1227</v>
      </c>
      <c r="C24" s="751">
        <v>414302.39</v>
      </c>
      <c r="D24" s="751">
        <v>263.08999999999997</v>
      </c>
      <c r="E24" s="751">
        <v>0</v>
      </c>
      <c r="F24" s="751">
        <v>414565.48</v>
      </c>
      <c r="G24" s="751">
        <v>0</v>
      </c>
      <c r="I24" s="764"/>
      <c r="J24" s="762"/>
      <c r="K24" s="762"/>
      <c r="L24" s="762"/>
    </row>
    <row r="25" spans="1:12">
      <c r="A25" s="765">
        <v>1112107035</v>
      </c>
      <c r="B25" s="7" t="s">
        <v>1227</v>
      </c>
      <c r="C25" s="751">
        <v>14177777.27</v>
      </c>
      <c r="D25" s="751">
        <v>4502.18</v>
      </c>
      <c r="E25" s="761">
        <v>-627651.55000000005</v>
      </c>
      <c r="F25" s="751">
        <v>13554627.9</v>
      </c>
      <c r="G25" s="751">
        <v>0</v>
      </c>
      <c r="I25" s="764"/>
      <c r="J25" s="762"/>
      <c r="K25" s="762"/>
      <c r="L25" s="762"/>
    </row>
    <row r="26" spans="1:12">
      <c r="A26" s="765">
        <v>1112107036</v>
      </c>
      <c r="B26" s="7" t="s">
        <v>1227</v>
      </c>
      <c r="C26" s="751">
        <v>85067.07</v>
      </c>
      <c r="D26" s="751">
        <v>28.09</v>
      </c>
      <c r="E26" s="761">
        <v>-408.57</v>
      </c>
      <c r="F26" s="751">
        <v>84686.59</v>
      </c>
      <c r="G26" s="751">
        <v>0</v>
      </c>
      <c r="I26" s="764"/>
      <c r="J26" s="762"/>
      <c r="K26" s="762"/>
      <c r="L26" s="762"/>
    </row>
    <row r="27" spans="1:12">
      <c r="A27" s="765">
        <v>1112107037</v>
      </c>
      <c r="B27" s="7" t="s">
        <v>1227</v>
      </c>
      <c r="C27" s="751">
        <v>725691.41</v>
      </c>
      <c r="D27" s="751">
        <v>228.19</v>
      </c>
      <c r="E27" s="761">
        <v>-156.6</v>
      </c>
      <c r="F27" s="751">
        <v>725763</v>
      </c>
      <c r="G27" s="751">
        <v>0</v>
      </c>
      <c r="I27" s="764"/>
      <c r="J27" s="762"/>
      <c r="K27" s="762"/>
      <c r="L27" s="762"/>
    </row>
    <row r="28" spans="1:12">
      <c r="A28" s="765">
        <v>1112107043</v>
      </c>
      <c r="B28" s="7" t="s">
        <v>1228</v>
      </c>
      <c r="C28" s="751">
        <v>479762.32</v>
      </c>
      <c r="D28" s="751">
        <v>204.27</v>
      </c>
      <c r="E28" s="761">
        <v>-77987.539999999994</v>
      </c>
      <c r="F28" s="751">
        <v>401979.05</v>
      </c>
      <c r="G28" s="751">
        <v>0</v>
      </c>
      <c r="I28" s="764"/>
      <c r="J28" s="762"/>
      <c r="K28" s="762"/>
      <c r="L28" s="762"/>
    </row>
    <row r="29" spans="1:12">
      <c r="A29" s="765">
        <v>1112107048</v>
      </c>
      <c r="B29" s="7" t="s">
        <v>1229</v>
      </c>
      <c r="C29" s="751">
        <v>16489260.82</v>
      </c>
      <c r="D29" s="751">
        <v>223127.6</v>
      </c>
      <c r="E29" s="761">
        <v>-2975862.91</v>
      </c>
      <c r="F29" s="751">
        <v>13736525.51</v>
      </c>
      <c r="G29" s="751">
        <v>0</v>
      </c>
      <c r="I29" s="764"/>
      <c r="J29" s="762"/>
      <c r="K29" s="762"/>
      <c r="L29" s="762"/>
    </row>
    <row r="30" spans="1:12">
      <c r="A30" s="765">
        <v>1112107049</v>
      </c>
      <c r="B30" s="7" t="s">
        <v>1229</v>
      </c>
      <c r="C30" s="751">
        <v>9991659.5399999991</v>
      </c>
      <c r="D30" s="751">
        <v>746488.51</v>
      </c>
      <c r="E30" s="761">
        <v>-5599916.79</v>
      </c>
      <c r="F30" s="751">
        <v>5138231.26</v>
      </c>
      <c r="G30" s="751">
        <v>0</v>
      </c>
      <c r="I30" s="764"/>
      <c r="J30" s="762"/>
      <c r="K30" s="762"/>
      <c r="L30" s="762"/>
    </row>
    <row r="31" spans="1:12">
      <c r="A31" s="765">
        <v>1122102001</v>
      </c>
      <c r="B31" s="7" t="s">
        <v>1230</v>
      </c>
      <c r="C31" s="751">
        <v>75000</v>
      </c>
      <c r="D31" s="751">
        <v>0</v>
      </c>
      <c r="E31" s="752">
        <v>0</v>
      </c>
      <c r="F31" s="751">
        <v>75000</v>
      </c>
      <c r="G31" s="751">
        <v>0</v>
      </c>
      <c r="I31" s="764"/>
      <c r="J31" s="762"/>
      <c r="K31" s="762"/>
      <c r="L31" s="762"/>
    </row>
    <row r="32" spans="1:12">
      <c r="A32" s="765">
        <v>1122602001</v>
      </c>
      <c r="B32" s="7" t="s">
        <v>1231</v>
      </c>
      <c r="C32" s="751">
        <v>0</v>
      </c>
      <c r="D32" s="751">
        <v>412853.05</v>
      </c>
      <c r="E32" s="761">
        <v>-412853.05</v>
      </c>
      <c r="F32" s="751">
        <v>0</v>
      </c>
      <c r="G32" s="751">
        <v>0</v>
      </c>
      <c r="I32" s="764"/>
      <c r="J32" s="762"/>
      <c r="K32" s="762"/>
      <c r="L32" s="762"/>
    </row>
    <row r="33" spans="1:12">
      <c r="A33" s="765">
        <v>1123101002</v>
      </c>
      <c r="B33" s="7" t="s">
        <v>1232</v>
      </c>
      <c r="C33" s="751">
        <v>27786.63</v>
      </c>
      <c r="D33" s="751">
        <v>91372.63</v>
      </c>
      <c r="E33" s="761">
        <v>-59806.1</v>
      </c>
      <c r="F33" s="751">
        <v>59353.16</v>
      </c>
      <c r="G33" s="751">
        <v>0</v>
      </c>
      <c r="I33" s="764"/>
      <c r="J33" s="762"/>
      <c r="K33" s="762"/>
      <c r="L33" s="762"/>
    </row>
    <row r="34" spans="1:12">
      <c r="A34" s="765">
        <v>1123103301</v>
      </c>
      <c r="B34" s="7" t="s">
        <v>1110</v>
      </c>
      <c r="C34" s="751">
        <v>1434.45</v>
      </c>
      <c r="D34" s="751">
        <v>169.97</v>
      </c>
      <c r="E34" s="751">
        <v>0</v>
      </c>
      <c r="F34" s="751">
        <v>1604.42</v>
      </c>
      <c r="G34" s="751">
        <v>0</v>
      </c>
      <c r="I34" s="764"/>
      <c r="J34" s="762"/>
      <c r="K34" s="762"/>
      <c r="L34" s="762"/>
    </row>
    <row r="35" spans="1:12">
      <c r="A35" s="765">
        <v>1125102001</v>
      </c>
      <c r="B35" s="7" t="s">
        <v>1111</v>
      </c>
      <c r="C35" s="751">
        <v>10000</v>
      </c>
      <c r="D35" s="751">
        <v>0</v>
      </c>
      <c r="E35" s="752">
        <v>0</v>
      </c>
      <c r="F35" s="751">
        <v>10000</v>
      </c>
      <c r="G35" s="751">
        <v>0</v>
      </c>
      <c r="I35" s="764"/>
      <c r="J35" s="762"/>
      <c r="K35" s="762"/>
      <c r="L35" s="762"/>
    </row>
    <row r="36" spans="1:12">
      <c r="A36" s="765">
        <v>1129901003</v>
      </c>
      <c r="B36" s="7" t="s">
        <v>1112</v>
      </c>
      <c r="C36" s="751">
        <v>146692</v>
      </c>
      <c r="D36" s="751">
        <v>0</v>
      </c>
      <c r="E36" s="751">
        <v>0</v>
      </c>
      <c r="F36" s="751">
        <v>146692</v>
      </c>
      <c r="G36" s="751">
        <v>0</v>
      </c>
      <c r="I36" s="764"/>
      <c r="J36" s="762"/>
      <c r="K36" s="762"/>
      <c r="L36" s="762"/>
    </row>
    <row r="37" spans="1:12">
      <c r="A37" s="765">
        <v>1131001001</v>
      </c>
      <c r="B37" s="7" t="s">
        <v>1113</v>
      </c>
      <c r="C37" s="751">
        <v>10178527.99</v>
      </c>
      <c r="D37" s="751">
        <v>36080.660000000003</v>
      </c>
      <c r="E37" s="761">
        <v>-845111.2</v>
      </c>
      <c r="F37" s="751">
        <v>9369497.4499999993</v>
      </c>
      <c r="G37" s="751">
        <v>0</v>
      </c>
      <c r="I37" s="764"/>
      <c r="J37" s="762"/>
      <c r="K37" s="762"/>
      <c r="L37" s="762"/>
    </row>
    <row r="38" spans="1:12">
      <c r="A38" s="765">
        <v>1134201002</v>
      </c>
      <c r="B38" s="7" t="s">
        <v>1233</v>
      </c>
      <c r="C38" s="751">
        <v>340462.69</v>
      </c>
      <c r="D38" s="751">
        <v>0</v>
      </c>
      <c r="E38" s="752">
        <v>0</v>
      </c>
      <c r="F38" s="751">
        <v>340462.69</v>
      </c>
      <c r="G38" s="751">
        <v>0</v>
      </c>
      <c r="I38" s="764"/>
      <c r="J38" s="762"/>
      <c r="K38" s="762"/>
      <c r="L38" s="762"/>
    </row>
    <row r="39" spans="1:12">
      <c r="A39" s="765">
        <v>1231581001</v>
      </c>
      <c r="B39" s="7" t="s">
        <v>1234</v>
      </c>
      <c r="C39" s="751">
        <v>14000000</v>
      </c>
      <c r="D39" s="751">
        <v>0</v>
      </c>
      <c r="E39" s="752">
        <v>0</v>
      </c>
      <c r="F39" s="751">
        <v>14000000</v>
      </c>
      <c r="G39" s="751">
        <v>0</v>
      </c>
      <c r="I39" s="764"/>
      <c r="J39" s="762"/>
      <c r="K39" s="762"/>
      <c r="L39" s="762"/>
    </row>
    <row r="40" spans="1:12">
      <c r="A40" s="765">
        <v>1233583001</v>
      </c>
      <c r="B40" s="7" t="s">
        <v>1235</v>
      </c>
      <c r="C40" s="751">
        <v>74737729.200000003</v>
      </c>
      <c r="D40" s="751">
        <v>0</v>
      </c>
      <c r="E40" s="752">
        <v>0</v>
      </c>
      <c r="F40" s="751">
        <v>74737729.200000003</v>
      </c>
      <c r="G40" s="751">
        <v>0</v>
      </c>
      <c r="I40" s="764"/>
      <c r="J40" s="762"/>
      <c r="K40" s="762"/>
      <c r="L40" s="762"/>
    </row>
    <row r="41" spans="1:12">
      <c r="A41" s="765">
        <v>1235961900</v>
      </c>
      <c r="B41" s="7" t="s">
        <v>1236</v>
      </c>
      <c r="C41" s="751">
        <v>558272.79</v>
      </c>
      <c r="D41" s="751">
        <v>0</v>
      </c>
      <c r="E41" s="752">
        <v>0</v>
      </c>
      <c r="F41" s="751">
        <v>558272.79</v>
      </c>
      <c r="G41" s="751">
        <v>0</v>
      </c>
      <c r="I41" s="764"/>
      <c r="J41" s="762"/>
      <c r="K41" s="762"/>
      <c r="L41" s="762"/>
    </row>
    <row r="42" spans="1:12">
      <c r="A42" s="765">
        <v>1236200001</v>
      </c>
      <c r="B42" s="7" t="s">
        <v>1237</v>
      </c>
      <c r="C42" s="751">
        <v>27419166.670000002</v>
      </c>
      <c r="D42" s="751">
        <v>0</v>
      </c>
      <c r="E42" s="752">
        <v>0</v>
      </c>
      <c r="F42" s="751">
        <v>27419166.670000002</v>
      </c>
      <c r="G42" s="751">
        <v>0</v>
      </c>
      <c r="I42" s="764"/>
      <c r="J42" s="762"/>
      <c r="K42" s="762"/>
      <c r="L42" s="762"/>
    </row>
    <row r="43" spans="1:12">
      <c r="A43" s="765">
        <v>1236200002</v>
      </c>
      <c r="B43" s="7" t="s">
        <v>1238</v>
      </c>
      <c r="C43" s="751">
        <v>53597229.07</v>
      </c>
      <c r="D43" s="751">
        <v>0</v>
      </c>
      <c r="E43" s="752">
        <v>0</v>
      </c>
      <c r="F43" s="751">
        <v>53597229.07</v>
      </c>
      <c r="G43" s="751">
        <v>0</v>
      </c>
      <c r="I43" s="764"/>
      <c r="J43" s="762"/>
      <c r="K43" s="762"/>
      <c r="L43" s="762"/>
    </row>
    <row r="44" spans="1:12">
      <c r="A44" s="765">
        <v>1236262200</v>
      </c>
      <c r="B44" s="7" t="s">
        <v>1239</v>
      </c>
      <c r="C44" s="751">
        <v>36913128.719999999</v>
      </c>
      <c r="D44" s="751">
        <v>1846036.34</v>
      </c>
      <c r="E44" s="751">
        <v>0</v>
      </c>
      <c r="F44" s="751">
        <v>38759165.060000002</v>
      </c>
      <c r="G44" s="751">
        <v>0</v>
      </c>
      <c r="I44" s="764"/>
      <c r="J44" s="762"/>
      <c r="K44" s="762"/>
      <c r="L44" s="762"/>
    </row>
    <row r="45" spans="1:12">
      <c r="A45" s="765">
        <v>1236462400</v>
      </c>
      <c r="B45" s="7" t="s">
        <v>1240</v>
      </c>
      <c r="C45" s="751">
        <v>233474.09</v>
      </c>
      <c r="D45" s="751">
        <v>0</v>
      </c>
      <c r="E45" s="752">
        <v>0</v>
      </c>
      <c r="F45" s="751">
        <v>233474.09</v>
      </c>
      <c r="G45" s="751">
        <v>0</v>
      </c>
      <c r="I45" s="764"/>
      <c r="J45" s="762"/>
      <c r="K45" s="762"/>
      <c r="L45" s="762"/>
    </row>
    <row r="46" spans="1:12">
      <c r="A46" s="765">
        <v>1236562500</v>
      </c>
      <c r="B46" s="7" t="s">
        <v>1241</v>
      </c>
      <c r="C46" s="751">
        <v>3061800.7</v>
      </c>
      <c r="D46" s="751">
        <v>0</v>
      </c>
      <c r="E46" s="752">
        <v>0</v>
      </c>
      <c r="F46" s="751">
        <v>3061800.7</v>
      </c>
      <c r="G46" s="751">
        <v>0</v>
      </c>
      <c r="I46" s="764"/>
      <c r="J46" s="762"/>
      <c r="K46" s="762"/>
      <c r="L46" s="762"/>
    </row>
    <row r="47" spans="1:12">
      <c r="A47" s="765">
        <v>1236662600</v>
      </c>
      <c r="B47" s="7" t="s">
        <v>1242</v>
      </c>
      <c r="C47" s="751">
        <v>10318612.109999999</v>
      </c>
      <c r="D47" s="751">
        <v>0</v>
      </c>
      <c r="E47" s="752">
        <v>0</v>
      </c>
      <c r="F47" s="751">
        <v>10318612.109999999</v>
      </c>
      <c r="G47" s="751">
        <v>0</v>
      </c>
      <c r="I47" s="764"/>
      <c r="J47" s="762"/>
      <c r="K47" s="762"/>
      <c r="L47" s="762"/>
    </row>
    <row r="48" spans="1:12">
      <c r="A48" s="765">
        <v>1236762700</v>
      </c>
      <c r="B48" s="7" t="s">
        <v>1241</v>
      </c>
      <c r="C48" s="751">
        <v>2903995.82</v>
      </c>
      <c r="D48" s="751">
        <v>0</v>
      </c>
      <c r="E48" s="752">
        <v>0</v>
      </c>
      <c r="F48" s="751">
        <v>2903995.82</v>
      </c>
      <c r="G48" s="751">
        <v>0</v>
      </c>
      <c r="I48" s="764"/>
      <c r="J48" s="762"/>
      <c r="K48" s="762"/>
      <c r="L48" s="762"/>
    </row>
    <row r="49" spans="1:12">
      <c r="A49" s="765">
        <v>1236962001</v>
      </c>
      <c r="B49" s="7" t="s">
        <v>1243</v>
      </c>
      <c r="C49" s="751">
        <v>2861415.3</v>
      </c>
      <c r="D49" s="751">
        <v>0</v>
      </c>
      <c r="E49" s="752">
        <v>0</v>
      </c>
      <c r="F49" s="751">
        <v>2861415.3</v>
      </c>
      <c r="G49" s="751">
        <v>0</v>
      </c>
      <c r="I49" s="764"/>
      <c r="J49" s="762"/>
      <c r="K49" s="762"/>
      <c r="L49" s="762"/>
    </row>
    <row r="50" spans="1:12">
      <c r="A50" s="765">
        <v>1236962900</v>
      </c>
      <c r="B50" s="7" t="s">
        <v>1244</v>
      </c>
      <c r="C50" s="751">
        <v>1736173.15</v>
      </c>
      <c r="D50" s="751">
        <v>0</v>
      </c>
      <c r="E50" s="752">
        <v>0</v>
      </c>
      <c r="F50" s="751">
        <v>1736173.15</v>
      </c>
      <c r="G50" s="751">
        <v>0</v>
      </c>
      <c r="I50" s="764"/>
      <c r="J50" s="762"/>
      <c r="K50" s="762"/>
      <c r="L50" s="762"/>
    </row>
    <row r="51" spans="1:12">
      <c r="A51" s="765">
        <v>1241151100</v>
      </c>
      <c r="B51" s="7" t="s">
        <v>1245</v>
      </c>
      <c r="C51" s="751">
        <v>4905432.4000000004</v>
      </c>
      <c r="D51" s="751">
        <v>0</v>
      </c>
      <c r="E51" s="761">
        <v>-2238.8000000000002</v>
      </c>
      <c r="F51" s="751">
        <v>4903193.5999999996</v>
      </c>
      <c r="G51" s="751">
        <v>0</v>
      </c>
      <c r="I51" s="764"/>
      <c r="J51" s="762"/>
      <c r="K51" s="762"/>
      <c r="L51" s="762"/>
    </row>
    <row r="52" spans="1:12">
      <c r="A52" s="765">
        <v>1241151101</v>
      </c>
      <c r="B52" s="7" t="s">
        <v>1246</v>
      </c>
      <c r="C52" s="751">
        <v>9490547.9000000004</v>
      </c>
      <c r="D52" s="751">
        <v>0</v>
      </c>
      <c r="E52" s="761">
        <v>-399289.41</v>
      </c>
      <c r="F52" s="751">
        <v>9091258.4900000002</v>
      </c>
      <c r="G52" s="751">
        <v>0</v>
      </c>
      <c r="I52" s="764"/>
      <c r="J52" s="762"/>
      <c r="K52" s="762"/>
      <c r="L52" s="762"/>
    </row>
    <row r="53" spans="1:12">
      <c r="A53" s="765">
        <v>1241251200</v>
      </c>
      <c r="B53" s="7" t="s">
        <v>1247</v>
      </c>
      <c r="C53" s="751">
        <v>1415409.58</v>
      </c>
      <c r="D53" s="751">
        <v>0</v>
      </c>
      <c r="E53" s="752">
        <v>0</v>
      </c>
      <c r="F53" s="751">
        <v>1415409.58</v>
      </c>
      <c r="G53" s="751">
        <v>0</v>
      </c>
      <c r="I53" s="764"/>
      <c r="J53" s="762"/>
      <c r="K53" s="762"/>
      <c r="L53" s="762"/>
    </row>
    <row r="54" spans="1:12">
      <c r="A54" s="765">
        <v>1241351500</v>
      </c>
      <c r="B54" s="7" t="s">
        <v>1248</v>
      </c>
      <c r="C54" s="751">
        <v>11547224.550000001</v>
      </c>
      <c r="D54" s="751">
        <v>0</v>
      </c>
      <c r="E54" s="761">
        <v>-33721.199999999997</v>
      </c>
      <c r="F54" s="751">
        <v>11513503.35</v>
      </c>
      <c r="G54" s="751">
        <v>0</v>
      </c>
      <c r="I54" s="764"/>
      <c r="J54" s="762"/>
      <c r="K54" s="762"/>
      <c r="L54" s="762"/>
    </row>
    <row r="55" spans="1:12">
      <c r="A55" s="765">
        <v>1241351501</v>
      </c>
      <c r="B55" s="7" t="s">
        <v>1249</v>
      </c>
      <c r="C55" s="751">
        <v>7872961.9800000004</v>
      </c>
      <c r="D55" s="751">
        <v>0</v>
      </c>
      <c r="E55" s="761">
        <v>-261825.83</v>
      </c>
      <c r="F55" s="751">
        <v>7611136.1500000004</v>
      </c>
      <c r="G55" s="751">
        <v>0</v>
      </c>
      <c r="I55" s="764"/>
      <c r="J55" s="762"/>
      <c r="K55" s="762"/>
      <c r="L55" s="762"/>
    </row>
    <row r="56" spans="1:12">
      <c r="A56" s="765">
        <v>1241951900</v>
      </c>
      <c r="B56" s="7" t="s">
        <v>1250</v>
      </c>
      <c r="C56" s="751">
        <v>712409.83</v>
      </c>
      <c r="D56" s="751">
        <v>0</v>
      </c>
      <c r="E56" s="752">
        <v>0</v>
      </c>
      <c r="F56" s="751">
        <v>712409.83</v>
      </c>
      <c r="G56" s="751">
        <v>0</v>
      </c>
      <c r="I56" s="764"/>
      <c r="J56" s="762"/>
      <c r="K56" s="762"/>
      <c r="L56" s="762"/>
    </row>
    <row r="57" spans="1:12">
      <c r="A57" s="765">
        <v>1241951901</v>
      </c>
      <c r="B57" s="7" t="s">
        <v>1251</v>
      </c>
      <c r="C57" s="751">
        <v>1718689.97</v>
      </c>
      <c r="D57" s="751">
        <v>0</v>
      </c>
      <c r="E57" s="761">
        <v>-46349.760000000002</v>
      </c>
      <c r="F57" s="751">
        <v>1672340.21</v>
      </c>
      <c r="G57" s="751">
        <v>0</v>
      </c>
      <c r="I57" s="764"/>
      <c r="J57" s="762"/>
      <c r="K57" s="762"/>
      <c r="L57" s="762"/>
    </row>
    <row r="58" spans="1:12">
      <c r="A58" s="765">
        <v>1242152100</v>
      </c>
      <c r="B58" s="7" t="s">
        <v>1252</v>
      </c>
      <c r="C58" s="751">
        <v>1797078.26</v>
      </c>
      <c r="D58" s="751">
        <v>0</v>
      </c>
      <c r="E58" s="761">
        <v>-3377.92</v>
      </c>
      <c r="F58" s="751">
        <v>1793700.34</v>
      </c>
      <c r="G58" s="751">
        <v>0</v>
      </c>
      <c r="I58" s="764"/>
      <c r="J58" s="762"/>
      <c r="K58" s="762"/>
      <c r="L58" s="762"/>
    </row>
    <row r="59" spans="1:12">
      <c r="A59" s="765">
        <v>1242252200</v>
      </c>
      <c r="B59" s="7" t="s">
        <v>1253</v>
      </c>
      <c r="C59" s="751">
        <v>100000</v>
      </c>
      <c r="D59" s="751">
        <v>0</v>
      </c>
      <c r="E59" s="752">
        <v>0</v>
      </c>
      <c r="F59" s="751">
        <v>100000</v>
      </c>
      <c r="G59" s="751">
        <v>0</v>
      </c>
      <c r="I59" s="764"/>
      <c r="J59" s="762"/>
      <c r="K59" s="762"/>
      <c r="L59" s="762"/>
    </row>
    <row r="60" spans="1:12">
      <c r="A60" s="765">
        <v>1242352300</v>
      </c>
      <c r="B60" s="7" t="s">
        <v>1254</v>
      </c>
      <c r="C60" s="751">
        <v>104626.39</v>
      </c>
      <c r="D60" s="751">
        <v>0</v>
      </c>
      <c r="E60" s="752">
        <v>0</v>
      </c>
      <c r="F60" s="751">
        <v>104626.39</v>
      </c>
      <c r="G60" s="751">
        <v>0</v>
      </c>
      <c r="I60" s="764"/>
      <c r="J60" s="762"/>
      <c r="K60" s="762"/>
      <c r="L60" s="762"/>
    </row>
    <row r="61" spans="1:12">
      <c r="A61" s="765">
        <v>1242952900</v>
      </c>
      <c r="B61" s="7" t="s">
        <v>1255</v>
      </c>
      <c r="C61" s="751">
        <v>327400.15000000002</v>
      </c>
      <c r="D61" s="751">
        <v>0</v>
      </c>
      <c r="E61" s="752">
        <v>0</v>
      </c>
      <c r="F61" s="751">
        <v>327400.15000000002</v>
      </c>
      <c r="G61" s="751">
        <v>0</v>
      </c>
      <c r="I61" s="764"/>
      <c r="J61" s="762"/>
      <c r="K61" s="762"/>
      <c r="L61" s="762"/>
    </row>
    <row r="62" spans="1:12">
      <c r="A62" s="765">
        <v>1242952901</v>
      </c>
      <c r="B62" s="7" t="s">
        <v>1256</v>
      </c>
      <c r="C62" s="751">
        <v>4879144.38</v>
      </c>
      <c r="D62" s="751">
        <v>0</v>
      </c>
      <c r="E62" s="752">
        <v>0</v>
      </c>
      <c r="F62" s="751">
        <v>4879144.38</v>
      </c>
      <c r="G62" s="751">
        <v>0</v>
      </c>
      <c r="I62" s="764"/>
      <c r="J62" s="762"/>
      <c r="K62" s="762"/>
      <c r="L62" s="762"/>
    </row>
    <row r="63" spans="1:12">
      <c r="A63" s="765">
        <v>1243153100</v>
      </c>
      <c r="B63" s="7" t="s">
        <v>1257</v>
      </c>
      <c r="C63" s="751">
        <v>3036734.05</v>
      </c>
      <c r="D63" s="751">
        <v>0</v>
      </c>
      <c r="E63" s="752">
        <v>0</v>
      </c>
      <c r="F63" s="751">
        <v>3036734.05</v>
      </c>
      <c r="G63" s="751">
        <v>0</v>
      </c>
      <c r="I63" s="764"/>
      <c r="J63" s="762"/>
      <c r="K63" s="762"/>
      <c r="L63" s="762"/>
    </row>
    <row r="64" spans="1:12">
      <c r="A64" s="765">
        <v>1243153101</v>
      </c>
      <c r="B64" s="7" t="s">
        <v>1258</v>
      </c>
      <c r="C64" s="751">
        <v>689803.84</v>
      </c>
      <c r="D64" s="751">
        <v>0</v>
      </c>
      <c r="E64" s="752">
        <v>0</v>
      </c>
      <c r="F64" s="751">
        <v>689803.84</v>
      </c>
      <c r="G64" s="751">
        <v>0</v>
      </c>
      <c r="I64" s="764"/>
      <c r="J64" s="762"/>
      <c r="K64" s="762"/>
      <c r="L64" s="762"/>
    </row>
    <row r="65" spans="1:12">
      <c r="A65" s="765">
        <v>1243253200</v>
      </c>
      <c r="B65" s="7" t="s">
        <v>1259</v>
      </c>
      <c r="C65" s="751">
        <v>151505.62</v>
      </c>
      <c r="D65" s="751">
        <v>0</v>
      </c>
      <c r="E65" s="752">
        <v>0</v>
      </c>
      <c r="F65" s="751">
        <v>151505.62</v>
      </c>
      <c r="G65" s="751">
        <v>0</v>
      </c>
      <c r="I65" s="764"/>
      <c r="J65" s="762"/>
      <c r="K65" s="762"/>
      <c r="L65" s="762"/>
    </row>
    <row r="66" spans="1:12">
      <c r="A66" s="765">
        <v>1244154100</v>
      </c>
      <c r="B66" s="7" t="s">
        <v>1260</v>
      </c>
      <c r="C66" s="751">
        <v>3614882.64</v>
      </c>
      <c r="D66" s="751">
        <v>0</v>
      </c>
      <c r="E66" s="752">
        <v>0</v>
      </c>
      <c r="F66" s="751">
        <v>3614882.64</v>
      </c>
      <c r="G66" s="751">
        <v>0</v>
      </c>
      <c r="I66" s="764"/>
      <c r="J66" s="762"/>
      <c r="K66" s="762"/>
      <c r="L66" s="762"/>
    </row>
    <row r="67" spans="1:12">
      <c r="A67" s="765">
        <v>1244154101</v>
      </c>
      <c r="B67" s="7" t="s">
        <v>1261</v>
      </c>
      <c r="C67" s="751">
        <v>3747354</v>
      </c>
      <c r="D67" s="751">
        <v>0</v>
      </c>
      <c r="E67" s="761">
        <v>-284600</v>
      </c>
      <c r="F67" s="751">
        <v>3462754</v>
      </c>
      <c r="G67" s="751">
        <v>0</v>
      </c>
      <c r="I67" s="764"/>
      <c r="J67" s="762"/>
      <c r="K67" s="762"/>
      <c r="L67" s="762"/>
    </row>
    <row r="68" spans="1:12">
      <c r="A68" s="765">
        <v>1244254200</v>
      </c>
      <c r="B68" s="7" t="s">
        <v>1262</v>
      </c>
      <c r="C68" s="751">
        <v>5478.26</v>
      </c>
      <c r="D68" s="751">
        <v>0</v>
      </c>
      <c r="E68" s="752">
        <v>0</v>
      </c>
      <c r="F68" s="751">
        <v>5478.26</v>
      </c>
      <c r="G68" s="751">
        <v>0</v>
      </c>
      <c r="I68" s="764"/>
      <c r="J68" s="762"/>
      <c r="K68" s="762"/>
      <c r="L68" s="762"/>
    </row>
    <row r="69" spans="1:12">
      <c r="A69" s="765">
        <v>1244954900</v>
      </c>
      <c r="B69" s="7" t="s">
        <v>1114</v>
      </c>
      <c r="C69" s="751">
        <v>345786.09</v>
      </c>
      <c r="D69" s="751">
        <v>0</v>
      </c>
      <c r="E69" s="752">
        <v>0</v>
      </c>
      <c r="F69" s="751">
        <v>345786.09</v>
      </c>
      <c r="G69" s="751">
        <v>0</v>
      </c>
      <c r="I69" s="764"/>
      <c r="J69" s="762"/>
      <c r="K69" s="762"/>
      <c r="L69" s="762"/>
    </row>
    <row r="70" spans="1:12">
      <c r="A70" s="765">
        <v>1244954901</v>
      </c>
      <c r="B70" s="7" t="s">
        <v>1115</v>
      </c>
      <c r="C70" s="751">
        <v>28155</v>
      </c>
      <c r="D70" s="751">
        <v>0</v>
      </c>
      <c r="E70" s="752">
        <v>0</v>
      </c>
      <c r="F70" s="751">
        <v>28155</v>
      </c>
      <c r="G70" s="751">
        <v>0</v>
      </c>
      <c r="I70" s="764"/>
      <c r="J70" s="762"/>
      <c r="K70" s="762"/>
      <c r="L70" s="762"/>
    </row>
    <row r="71" spans="1:12">
      <c r="A71" s="765">
        <v>1245055100</v>
      </c>
      <c r="B71" s="7" t="s">
        <v>1263</v>
      </c>
      <c r="C71" s="751">
        <v>225354.35</v>
      </c>
      <c r="D71" s="751">
        <v>0</v>
      </c>
      <c r="E71" s="752">
        <v>0</v>
      </c>
      <c r="F71" s="751">
        <v>225354.35</v>
      </c>
      <c r="G71" s="751">
        <v>0</v>
      </c>
      <c r="I71" s="764"/>
      <c r="J71" s="762"/>
      <c r="K71" s="762"/>
      <c r="L71" s="762"/>
    </row>
    <row r="72" spans="1:12">
      <c r="A72" s="765">
        <v>1245055101</v>
      </c>
      <c r="B72" s="7" t="s">
        <v>1264</v>
      </c>
      <c r="C72" s="751">
        <v>12586</v>
      </c>
      <c r="D72" s="751">
        <v>0</v>
      </c>
      <c r="E72" s="752">
        <v>0</v>
      </c>
      <c r="F72" s="751">
        <v>12586</v>
      </c>
      <c r="G72" s="751">
        <v>0</v>
      </c>
      <c r="I72" s="764"/>
      <c r="J72" s="762"/>
      <c r="K72" s="762"/>
      <c r="L72" s="762"/>
    </row>
    <row r="73" spans="1:12">
      <c r="A73" s="765">
        <v>1246156101</v>
      </c>
      <c r="B73" s="7" t="s">
        <v>1265</v>
      </c>
      <c r="C73" s="751">
        <v>98083.34</v>
      </c>
      <c r="D73" s="751">
        <v>0</v>
      </c>
      <c r="E73" s="752">
        <v>0</v>
      </c>
      <c r="F73" s="751">
        <v>98083.34</v>
      </c>
      <c r="G73" s="751">
        <v>0</v>
      </c>
      <c r="I73" s="764"/>
      <c r="J73" s="762"/>
      <c r="K73" s="762"/>
      <c r="L73" s="762"/>
    </row>
    <row r="74" spans="1:12">
      <c r="A74" s="765">
        <v>1246256200</v>
      </c>
      <c r="B74" s="7" t="s">
        <v>1266</v>
      </c>
      <c r="C74" s="751">
        <v>11405376.789999999</v>
      </c>
      <c r="D74" s="751">
        <v>0</v>
      </c>
      <c r="E74" s="752">
        <v>0</v>
      </c>
      <c r="F74" s="751">
        <v>11405376.789999999</v>
      </c>
      <c r="G74" s="751">
        <v>0</v>
      </c>
      <c r="I74" s="764"/>
      <c r="J74" s="762"/>
      <c r="K74" s="762"/>
      <c r="L74" s="762"/>
    </row>
    <row r="75" spans="1:12">
      <c r="A75" s="765">
        <v>1246256201</v>
      </c>
      <c r="B75" s="7" t="s">
        <v>1265</v>
      </c>
      <c r="C75" s="751">
        <v>24190985.890000001</v>
      </c>
      <c r="D75" s="751">
        <v>0</v>
      </c>
      <c r="E75" s="761">
        <v>-15841.25</v>
      </c>
      <c r="F75" s="751">
        <v>24175144.640000001</v>
      </c>
      <c r="G75" s="751">
        <v>0</v>
      </c>
      <c r="I75" s="764"/>
      <c r="J75" s="762"/>
      <c r="K75" s="762"/>
      <c r="L75" s="762"/>
    </row>
    <row r="76" spans="1:12">
      <c r="A76" s="765">
        <v>1246356300</v>
      </c>
      <c r="B76" s="7" t="s">
        <v>1266</v>
      </c>
      <c r="C76" s="751">
        <v>0</v>
      </c>
      <c r="D76" s="751">
        <v>19995</v>
      </c>
      <c r="E76" s="752">
        <v>0</v>
      </c>
      <c r="F76" s="751">
        <v>19995</v>
      </c>
      <c r="G76" s="751">
        <v>0</v>
      </c>
      <c r="I76" s="764"/>
      <c r="J76" s="762"/>
      <c r="K76" s="762"/>
      <c r="L76" s="762"/>
    </row>
    <row r="77" spans="1:12">
      <c r="A77" s="765">
        <v>1246456400</v>
      </c>
      <c r="B77" s="7" t="s">
        <v>1267</v>
      </c>
      <c r="C77" s="751">
        <v>170764.76</v>
      </c>
      <c r="D77" s="751">
        <v>0</v>
      </c>
      <c r="E77" s="752">
        <v>0</v>
      </c>
      <c r="F77" s="751">
        <v>170764.76</v>
      </c>
      <c r="G77" s="751">
        <v>0</v>
      </c>
      <c r="I77" s="764"/>
      <c r="J77" s="762"/>
      <c r="K77" s="762"/>
      <c r="L77" s="762"/>
    </row>
    <row r="78" spans="1:12">
      <c r="A78" s="765">
        <v>1246556500</v>
      </c>
      <c r="B78" s="7" t="s">
        <v>1268</v>
      </c>
      <c r="C78" s="751">
        <v>913976.13</v>
      </c>
      <c r="D78" s="751">
        <v>0</v>
      </c>
      <c r="E78" s="761">
        <v>-2946.4</v>
      </c>
      <c r="F78" s="751">
        <v>911029.73</v>
      </c>
      <c r="G78" s="751">
        <v>0</v>
      </c>
      <c r="I78" s="764"/>
      <c r="J78" s="762"/>
      <c r="K78" s="762"/>
      <c r="L78" s="762"/>
    </row>
    <row r="79" spans="1:12">
      <c r="A79" s="765">
        <v>1246556501</v>
      </c>
      <c r="B79" s="7" t="s">
        <v>1269</v>
      </c>
      <c r="C79" s="751">
        <v>367089.21</v>
      </c>
      <c r="D79" s="751">
        <v>0</v>
      </c>
      <c r="E79" s="761">
        <v>-5765</v>
      </c>
      <c r="F79" s="751">
        <v>361324.21</v>
      </c>
      <c r="G79" s="751">
        <v>0</v>
      </c>
      <c r="I79" s="764"/>
      <c r="J79" s="762"/>
      <c r="K79" s="762"/>
      <c r="L79" s="762"/>
    </row>
    <row r="80" spans="1:12">
      <c r="A80" s="765">
        <v>1246656600</v>
      </c>
      <c r="B80" s="7" t="s">
        <v>1270</v>
      </c>
      <c r="C80" s="751">
        <v>812288.74</v>
      </c>
      <c r="D80" s="751">
        <v>0</v>
      </c>
      <c r="E80" s="761">
        <v>-189.99</v>
      </c>
      <c r="F80" s="751">
        <v>812098.75</v>
      </c>
      <c r="G80" s="751">
        <v>0</v>
      </c>
      <c r="I80" s="764"/>
      <c r="J80" s="762"/>
      <c r="K80" s="762"/>
      <c r="L80" s="762"/>
    </row>
    <row r="81" spans="1:12">
      <c r="A81" s="765">
        <v>1246656601</v>
      </c>
      <c r="B81" s="7" t="s">
        <v>1271</v>
      </c>
      <c r="C81" s="751">
        <v>648842.04</v>
      </c>
      <c r="D81" s="751">
        <v>0</v>
      </c>
      <c r="E81" s="761">
        <v>-87057.72</v>
      </c>
      <c r="F81" s="751">
        <v>561784.31999999995</v>
      </c>
      <c r="G81" s="751">
        <v>0</v>
      </c>
      <c r="I81" s="764"/>
      <c r="J81" s="762"/>
      <c r="K81" s="762"/>
      <c r="L81" s="762"/>
    </row>
    <row r="82" spans="1:12">
      <c r="A82" s="765">
        <v>1246756700</v>
      </c>
      <c r="B82" s="7" t="s">
        <v>1272</v>
      </c>
      <c r="C82" s="751">
        <v>895622.42</v>
      </c>
      <c r="D82" s="751">
        <v>0</v>
      </c>
      <c r="E82" s="761">
        <v>-2428.46</v>
      </c>
      <c r="F82" s="751">
        <v>893193.96</v>
      </c>
      <c r="G82" s="751">
        <v>0</v>
      </c>
      <c r="I82" s="764"/>
      <c r="J82" s="762"/>
      <c r="K82" s="762"/>
      <c r="L82" s="762"/>
    </row>
    <row r="83" spans="1:12">
      <c r="A83" s="765">
        <v>1246756701</v>
      </c>
      <c r="B83" s="7" t="s">
        <v>1273</v>
      </c>
      <c r="C83" s="751">
        <v>298396.83</v>
      </c>
      <c r="D83" s="751">
        <v>0</v>
      </c>
      <c r="E83" s="752">
        <v>0</v>
      </c>
      <c r="F83" s="751">
        <v>298396.83</v>
      </c>
      <c r="G83" s="751">
        <v>0</v>
      </c>
      <c r="I83" s="764"/>
      <c r="J83" s="762"/>
      <c r="K83" s="762"/>
      <c r="L83" s="762"/>
    </row>
    <row r="84" spans="1:12">
      <c r="A84" s="765">
        <v>1246956900</v>
      </c>
      <c r="B84" s="7" t="s">
        <v>1114</v>
      </c>
      <c r="C84" s="751">
        <v>1813167.92</v>
      </c>
      <c r="D84" s="751">
        <v>0</v>
      </c>
      <c r="E84" s="752">
        <v>0</v>
      </c>
      <c r="F84" s="751">
        <v>1813167.92</v>
      </c>
      <c r="G84" s="751">
        <v>0</v>
      </c>
      <c r="I84" s="764"/>
      <c r="J84" s="762"/>
      <c r="K84" s="762"/>
      <c r="L84" s="762"/>
    </row>
    <row r="85" spans="1:12">
      <c r="A85" s="765">
        <v>1246956901</v>
      </c>
      <c r="B85" s="7" t="s">
        <v>1115</v>
      </c>
      <c r="C85" s="751">
        <v>104765.02</v>
      </c>
      <c r="D85" s="751">
        <v>0</v>
      </c>
      <c r="E85" s="752">
        <v>0</v>
      </c>
      <c r="F85" s="751">
        <v>104765.02</v>
      </c>
      <c r="G85" s="751">
        <v>0</v>
      </c>
      <c r="I85" s="764"/>
      <c r="J85" s="762"/>
      <c r="K85" s="762"/>
      <c r="L85" s="762"/>
    </row>
    <row r="86" spans="1:12">
      <c r="A86" s="765">
        <v>1247151300</v>
      </c>
      <c r="B86" s="7" t="s">
        <v>1274</v>
      </c>
      <c r="C86" s="751">
        <v>20000</v>
      </c>
      <c r="D86" s="751">
        <v>0</v>
      </c>
      <c r="E86" s="752">
        <v>0</v>
      </c>
      <c r="F86" s="751">
        <v>20000</v>
      </c>
      <c r="G86" s="751">
        <v>0</v>
      </c>
      <c r="I86" s="764"/>
      <c r="J86" s="762"/>
      <c r="K86" s="762"/>
      <c r="L86" s="762"/>
    </row>
    <row r="87" spans="1:12">
      <c r="A87" s="765">
        <v>1263151101</v>
      </c>
      <c r="B87" s="7" t="s">
        <v>1275</v>
      </c>
      <c r="C87" s="751">
        <v>-8069675.6600000001</v>
      </c>
      <c r="D87" s="751">
        <v>381384.21</v>
      </c>
      <c r="E87" s="751">
        <v>0</v>
      </c>
      <c r="F87" s="751">
        <v>0</v>
      </c>
      <c r="G87" s="761">
        <v>-7688291.4500000002</v>
      </c>
      <c r="I87" s="764"/>
      <c r="J87" s="762"/>
      <c r="K87" s="762"/>
      <c r="L87" s="762"/>
    </row>
    <row r="88" spans="1:12">
      <c r="A88" s="765">
        <v>1263151201</v>
      </c>
      <c r="B88" s="7" t="s">
        <v>1276</v>
      </c>
      <c r="C88" s="751">
        <v>-592024.57999999996</v>
      </c>
      <c r="D88" s="752">
        <v>0</v>
      </c>
      <c r="E88" s="751">
        <v>0</v>
      </c>
      <c r="F88" s="751">
        <v>0</v>
      </c>
      <c r="G88" s="761">
        <v>-592024.57999999996</v>
      </c>
      <c r="I88" s="764"/>
      <c r="J88" s="762"/>
      <c r="K88" s="762"/>
      <c r="L88" s="762"/>
    </row>
    <row r="89" spans="1:12">
      <c r="A89" s="765">
        <v>1263151501</v>
      </c>
      <c r="B89" s="7" t="s">
        <v>1277</v>
      </c>
      <c r="C89" s="751">
        <v>-14292764.529999999</v>
      </c>
      <c r="D89" s="751">
        <v>295547.03000000003</v>
      </c>
      <c r="E89" s="751">
        <v>0</v>
      </c>
      <c r="F89" s="751">
        <v>0</v>
      </c>
      <c r="G89" s="761">
        <v>-13997217.5</v>
      </c>
      <c r="I89" s="764"/>
      <c r="J89" s="762"/>
      <c r="K89" s="762"/>
      <c r="L89" s="762"/>
    </row>
    <row r="90" spans="1:12">
      <c r="A90" s="765">
        <v>1263151901</v>
      </c>
      <c r="B90" s="7" t="s">
        <v>1278</v>
      </c>
      <c r="C90" s="751">
        <v>-1529688.05</v>
      </c>
      <c r="D90" s="751">
        <v>34719.760000000002</v>
      </c>
      <c r="E90" s="751">
        <v>0</v>
      </c>
      <c r="F90" s="751">
        <v>0</v>
      </c>
      <c r="G90" s="761">
        <v>-1494968.29</v>
      </c>
      <c r="I90" s="764"/>
      <c r="J90" s="762"/>
      <c r="K90" s="762"/>
      <c r="L90" s="762"/>
    </row>
    <row r="91" spans="1:12">
      <c r="A91" s="765">
        <v>1263252101</v>
      </c>
      <c r="B91" s="7" t="s">
        <v>1279</v>
      </c>
      <c r="C91" s="751">
        <v>-238777.26</v>
      </c>
      <c r="D91" s="751">
        <v>1548.92</v>
      </c>
      <c r="E91" s="751">
        <v>0</v>
      </c>
      <c r="F91" s="751">
        <v>0</v>
      </c>
      <c r="G91" s="761">
        <v>-237228.34</v>
      </c>
      <c r="I91" s="764"/>
      <c r="J91" s="762"/>
      <c r="K91" s="762"/>
      <c r="L91" s="762"/>
    </row>
    <row r="92" spans="1:12">
      <c r="A92" s="765">
        <v>1263252301</v>
      </c>
      <c r="B92" s="7" t="s">
        <v>1280</v>
      </c>
      <c r="C92" s="751">
        <v>-43383.39</v>
      </c>
      <c r="D92" s="752">
        <v>0</v>
      </c>
      <c r="E92" s="751">
        <v>0</v>
      </c>
      <c r="F92" s="751">
        <v>0</v>
      </c>
      <c r="G92" s="761">
        <v>-43383.39</v>
      </c>
      <c r="I92" s="764"/>
      <c r="J92" s="762"/>
      <c r="K92" s="762"/>
      <c r="L92" s="762"/>
    </row>
    <row r="93" spans="1:12">
      <c r="A93" s="765">
        <v>1263252901</v>
      </c>
      <c r="B93" s="7" t="s">
        <v>1281</v>
      </c>
      <c r="C93" s="751">
        <v>-4494811.43</v>
      </c>
      <c r="D93" s="752">
        <v>0</v>
      </c>
      <c r="E93" s="751">
        <v>0</v>
      </c>
      <c r="F93" s="751">
        <v>0</v>
      </c>
      <c r="G93" s="761">
        <v>-4494811.43</v>
      </c>
      <c r="I93" s="764"/>
      <c r="J93" s="762"/>
      <c r="K93" s="762"/>
      <c r="L93" s="762"/>
    </row>
    <row r="94" spans="1:12">
      <c r="A94" s="765">
        <v>1263353101</v>
      </c>
      <c r="B94" s="7" t="s">
        <v>1282</v>
      </c>
      <c r="C94" s="751">
        <v>-1108381.8899999999</v>
      </c>
      <c r="D94" s="752">
        <v>0</v>
      </c>
      <c r="E94" s="751">
        <v>0</v>
      </c>
      <c r="F94" s="751">
        <v>0</v>
      </c>
      <c r="G94" s="761">
        <v>-1108381.8899999999</v>
      </c>
      <c r="I94" s="764"/>
      <c r="J94" s="762"/>
      <c r="K94" s="762"/>
      <c r="L94" s="762"/>
    </row>
    <row r="95" spans="1:12">
      <c r="A95" s="765">
        <v>1263353201</v>
      </c>
      <c r="B95" s="7" t="s">
        <v>1283</v>
      </c>
      <c r="C95" s="751">
        <v>-105709.62</v>
      </c>
      <c r="D95" s="752">
        <v>0</v>
      </c>
      <c r="E95" s="751">
        <v>0</v>
      </c>
      <c r="F95" s="751">
        <v>0</v>
      </c>
      <c r="G95" s="761">
        <v>-105709.62</v>
      </c>
      <c r="I95" s="764"/>
      <c r="J95" s="762"/>
      <c r="K95" s="762"/>
      <c r="L95" s="762"/>
    </row>
    <row r="96" spans="1:12">
      <c r="A96" s="765">
        <v>1263454101</v>
      </c>
      <c r="B96" s="7" t="s">
        <v>1284</v>
      </c>
      <c r="C96" s="751">
        <v>-3395208.64</v>
      </c>
      <c r="D96" s="751">
        <v>284600</v>
      </c>
      <c r="E96" s="751">
        <v>0</v>
      </c>
      <c r="F96" s="751">
        <v>0</v>
      </c>
      <c r="G96" s="761">
        <v>-3110608.64</v>
      </c>
      <c r="I96" s="764"/>
      <c r="J96" s="762"/>
      <c r="K96" s="762"/>
      <c r="L96" s="762"/>
    </row>
    <row r="97" spans="1:12">
      <c r="A97" s="765">
        <v>1263454201</v>
      </c>
      <c r="B97" s="7" t="s">
        <v>1285</v>
      </c>
      <c r="C97" s="751">
        <v>-5478.26</v>
      </c>
      <c r="D97" s="752">
        <v>0</v>
      </c>
      <c r="E97" s="751">
        <v>0</v>
      </c>
      <c r="F97" s="751">
        <v>0</v>
      </c>
      <c r="G97" s="761">
        <v>-5478.26</v>
      </c>
      <c r="I97" s="764"/>
      <c r="J97" s="762"/>
      <c r="K97" s="762"/>
      <c r="L97" s="762"/>
    </row>
    <row r="98" spans="1:12">
      <c r="A98" s="765">
        <v>1263454901</v>
      </c>
      <c r="B98" s="7" t="s">
        <v>1286</v>
      </c>
      <c r="C98" s="751">
        <v>-140386.09</v>
      </c>
      <c r="D98" s="752">
        <v>0</v>
      </c>
      <c r="E98" s="751">
        <v>0</v>
      </c>
      <c r="F98" s="751">
        <v>0</v>
      </c>
      <c r="G98" s="761">
        <v>-140386.09</v>
      </c>
      <c r="I98" s="764"/>
      <c r="J98" s="762"/>
      <c r="K98" s="762"/>
      <c r="L98" s="762"/>
    </row>
    <row r="99" spans="1:12">
      <c r="A99" s="765">
        <v>1263555101</v>
      </c>
      <c r="B99" s="7" t="s">
        <v>1287</v>
      </c>
      <c r="C99" s="751">
        <v>-8076</v>
      </c>
      <c r="D99" s="752">
        <v>0</v>
      </c>
      <c r="E99" s="751">
        <v>0</v>
      </c>
      <c r="F99" s="751">
        <v>0</v>
      </c>
      <c r="G99" s="761">
        <v>-8076</v>
      </c>
      <c r="I99" s="764"/>
      <c r="J99" s="762"/>
      <c r="K99" s="762"/>
      <c r="L99" s="762"/>
    </row>
    <row r="100" spans="1:12">
      <c r="A100" s="765">
        <v>1263656101</v>
      </c>
      <c r="B100" s="7" t="s">
        <v>1288</v>
      </c>
      <c r="C100" s="751">
        <v>-98083.34</v>
      </c>
      <c r="D100" s="752">
        <v>0</v>
      </c>
      <c r="E100" s="751">
        <v>0</v>
      </c>
      <c r="F100" s="751">
        <v>0</v>
      </c>
      <c r="G100" s="761">
        <v>-98083.34</v>
      </c>
      <c r="I100" s="764"/>
      <c r="J100" s="762"/>
      <c r="K100" s="762"/>
      <c r="L100" s="762"/>
    </row>
    <row r="101" spans="1:12">
      <c r="A101" s="765">
        <v>1263656201</v>
      </c>
      <c r="B101" s="7" t="s">
        <v>1288</v>
      </c>
      <c r="C101" s="751">
        <v>-26695532.68</v>
      </c>
      <c r="D101" s="751">
        <v>15841.25</v>
      </c>
      <c r="E101" s="751">
        <v>0</v>
      </c>
      <c r="F101" s="751">
        <v>0</v>
      </c>
      <c r="G101" s="761">
        <v>-26679691.43</v>
      </c>
      <c r="I101" s="764"/>
      <c r="J101" s="762"/>
      <c r="K101" s="762"/>
      <c r="L101" s="762"/>
    </row>
    <row r="102" spans="1:12">
      <c r="A102" s="765">
        <v>1263656401</v>
      </c>
      <c r="B102" s="7" t="s">
        <v>1289</v>
      </c>
      <c r="C102" s="751">
        <v>-85226.76</v>
      </c>
      <c r="D102" s="752">
        <v>0</v>
      </c>
      <c r="E102" s="751">
        <v>0</v>
      </c>
      <c r="F102" s="751">
        <v>0</v>
      </c>
      <c r="G102" s="761">
        <v>-85226.76</v>
      </c>
      <c r="I102" s="764"/>
      <c r="J102" s="762"/>
      <c r="K102" s="762"/>
      <c r="L102" s="762"/>
    </row>
    <row r="103" spans="1:12">
      <c r="A103" s="765">
        <v>1263656501</v>
      </c>
      <c r="B103" s="7" t="s">
        <v>1290</v>
      </c>
      <c r="C103" s="751">
        <v>-963476.34</v>
      </c>
      <c r="D103" s="751">
        <v>8711.4</v>
      </c>
      <c r="E103" s="751">
        <v>0</v>
      </c>
      <c r="F103" s="751">
        <v>0</v>
      </c>
      <c r="G103" s="761">
        <v>-954764.94</v>
      </c>
      <c r="I103" s="764"/>
      <c r="J103" s="762"/>
      <c r="K103" s="762"/>
      <c r="L103" s="762"/>
    </row>
    <row r="104" spans="1:12">
      <c r="A104" s="765">
        <v>1263656601</v>
      </c>
      <c r="B104" s="7" t="s">
        <v>1291</v>
      </c>
      <c r="C104" s="751">
        <v>-741359.74</v>
      </c>
      <c r="D104" s="751">
        <v>87098.71</v>
      </c>
      <c r="E104" s="751">
        <v>0</v>
      </c>
      <c r="F104" s="751">
        <v>0</v>
      </c>
      <c r="G104" s="761">
        <v>-654261.03</v>
      </c>
      <c r="I104" s="764"/>
      <c r="J104" s="762"/>
      <c r="K104" s="762"/>
      <c r="L104" s="762"/>
    </row>
    <row r="105" spans="1:12">
      <c r="A105" s="765">
        <v>1263656701</v>
      </c>
      <c r="B105" s="7" t="s">
        <v>1292</v>
      </c>
      <c r="C105" s="751">
        <v>-399256.29</v>
      </c>
      <c r="D105" s="751">
        <v>931.46</v>
      </c>
      <c r="E105" s="751">
        <v>0</v>
      </c>
      <c r="F105" s="751">
        <v>0</v>
      </c>
      <c r="G105" s="761">
        <v>-398324.83</v>
      </c>
      <c r="I105" s="764"/>
      <c r="J105" s="762"/>
      <c r="K105" s="762"/>
      <c r="L105" s="762"/>
    </row>
    <row r="106" spans="1:12">
      <c r="A106" s="765">
        <v>1263656901</v>
      </c>
      <c r="B106" s="7" t="s">
        <v>1115</v>
      </c>
      <c r="C106" s="751">
        <v>-868245.94</v>
      </c>
      <c r="D106" s="752">
        <v>0</v>
      </c>
      <c r="E106" s="751">
        <v>0</v>
      </c>
      <c r="F106" s="751">
        <v>0</v>
      </c>
      <c r="G106" s="761">
        <v>-868245.94</v>
      </c>
      <c r="I106" s="764"/>
      <c r="J106" s="762"/>
      <c r="K106" s="762"/>
      <c r="L106" s="762"/>
    </row>
    <row r="107" spans="1:12">
      <c r="A107" s="765">
        <v>2111101001</v>
      </c>
      <c r="B107" s="7" t="s">
        <v>1116</v>
      </c>
      <c r="C107" s="751">
        <v>-39349.26</v>
      </c>
      <c r="D107" s="751">
        <v>3963635.21</v>
      </c>
      <c r="E107" s="761">
        <v>-3965261.01</v>
      </c>
      <c r="F107" s="751">
        <v>0</v>
      </c>
      <c r="G107" s="761">
        <v>-40975.06</v>
      </c>
      <c r="I107" s="764"/>
      <c r="J107" s="762"/>
      <c r="K107" s="762"/>
      <c r="L107" s="762"/>
    </row>
    <row r="108" spans="1:12">
      <c r="A108" s="765">
        <v>2111401003</v>
      </c>
      <c r="B108" s="7" t="s">
        <v>1293</v>
      </c>
      <c r="C108" s="751">
        <v>-278645.7</v>
      </c>
      <c r="D108" s="751">
        <v>278645.7</v>
      </c>
      <c r="E108" s="761">
        <v>-255787.67</v>
      </c>
      <c r="F108" s="751">
        <v>0</v>
      </c>
      <c r="G108" s="761">
        <v>-255787.67</v>
      </c>
      <c r="I108" s="764"/>
      <c r="J108" s="762"/>
      <c r="K108" s="762"/>
      <c r="L108" s="762"/>
    </row>
    <row r="109" spans="1:12">
      <c r="A109" s="765">
        <v>2111401004</v>
      </c>
      <c r="B109" s="7" t="s">
        <v>1293</v>
      </c>
      <c r="C109" s="751">
        <v>-336608</v>
      </c>
      <c r="D109" s="751">
        <v>336608</v>
      </c>
      <c r="E109" s="751">
        <v>0</v>
      </c>
      <c r="F109" s="751">
        <v>0</v>
      </c>
      <c r="G109" s="751">
        <v>0</v>
      </c>
      <c r="I109" s="764"/>
      <c r="J109" s="762"/>
      <c r="K109" s="762"/>
      <c r="L109" s="762"/>
    </row>
    <row r="110" spans="1:12">
      <c r="A110" s="765">
        <v>2111501002</v>
      </c>
      <c r="B110" s="7" t="s">
        <v>1294</v>
      </c>
      <c r="C110" s="751">
        <v>-345840.29</v>
      </c>
      <c r="D110" s="751">
        <v>345809.65</v>
      </c>
      <c r="E110" s="751">
        <v>0</v>
      </c>
      <c r="F110" s="751">
        <v>0</v>
      </c>
      <c r="G110" s="761">
        <v>-30.64</v>
      </c>
      <c r="I110" s="764"/>
      <c r="J110" s="762"/>
      <c r="K110" s="762"/>
      <c r="L110" s="762"/>
    </row>
    <row r="111" spans="1:12">
      <c r="A111" s="765">
        <v>2112101001</v>
      </c>
      <c r="B111" s="7" t="s">
        <v>1295</v>
      </c>
      <c r="C111" s="751">
        <v>-333396</v>
      </c>
      <c r="D111" s="751">
        <v>6554571.8899999997</v>
      </c>
      <c r="E111" s="761">
        <v>-6554571.8899999997</v>
      </c>
      <c r="F111" s="751">
        <v>0</v>
      </c>
      <c r="G111" s="761">
        <v>-333396</v>
      </c>
      <c r="I111" s="764"/>
      <c r="J111" s="762"/>
      <c r="K111" s="762"/>
      <c r="L111" s="762"/>
    </row>
    <row r="112" spans="1:12">
      <c r="A112" s="765">
        <v>2112101002</v>
      </c>
      <c r="B112" s="7" t="s">
        <v>1296</v>
      </c>
      <c r="C112" s="751">
        <v>0</v>
      </c>
      <c r="D112" s="751">
        <v>22795.4</v>
      </c>
      <c r="E112" s="761">
        <v>-22795.4</v>
      </c>
      <c r="F112" s="751">
        <v>0</v>
      </c>
      <c r="G112" s="751">
        <v>0</v>
      </c>
      <c r="I112" s="764"/>
      <c r="J112" s="762"/>
      <c r="K112" s="762"/>
      <c r="L112" s="762"/>
    </row>
    <row r="113" spans="1:12">
      <c r="A113" s="765">
        <v>2113201001</v>
      </c>
      <c r="B113" s="7" t="s">
        <v>1297</v>
      </c>
      <c r="C113" s="751">
        <v>-27840</v>
      </c>
      <c r="D113" s="752">
        <v>0</v>
      </c>
      <c r="E113" s="751">
        <v>0</v>
      </c>
      <c r="F113" s="751">
        <v>0</v>
      </c>
      <c r="G113" s="761">
        <v>-27840</v>
      </c>
      <c r="I113" s="764"/>
      <c r="J113" s="762"/>
      <c r="K113" s="762"/>
      <c r="L113" s="762"/>
    </row>
    <row r="114" spans="1:12">
      <c r="A114" s="765">
        <v>2117101001</v>
      </c>
      <c r="B114" s="7" t="s">
        <v>1117</v>
      </c>
      <c r="C114" s="751">
        <v>-439744.57</v>
      </c>
      <c r="D114" s="751">
        <v>564987.15</v>
      </c>
      <c r="E114" s="761">
        <v>-564293.18999999994</v>
      </c>
      <c r="F114" s="751">
        <v>0</v>
      </c>
      <c r="G114" s="761">
        <v>-439050.61</v>
      </c>
      <c r="I114" s="764"/>
      <c r="J114" s="762"/>
      <c r="K114" s="762"/>
      <c r="L114" s="762"/>
    </row>
    <row r="115" spans="1:12">
      <c r="A115" s="765">
        <v>2117101010</v>
      </c>
      <c r="B115" s="7" t="s">
        <v>1298</v>
      </c>
      <c r="C115" s="751">
        <v>-106191.41</v>
      </c>
      <c r="D115" s="751">
        <v>130396.15</v>
      </c>
      <c r="E115" s="761">
        <v>-148768.09</v>
      </c>
      <c r="F115" s="751">
        <v>0</v>
      </c>
      <c r="G115" s="761">
        <v>-124563.35</v>
      </c>
      <c r="I115" s="764"/>
      <c r="J115" s="762"/>
      <c r="K115" s="762"/>
      <c r="L115" s="762"/>
    </row>
    <row r="116" spans="1:12">
      <c r="A116" s="765">
        <v>2117102004</v>
      </c>
      <c r="B116" s="7" t="s">
        <v>1299</v>
      </c>
      <c r="C116" s="751">
        <v>-12007.19</v>
      </c>
      <c r="D116" s="751">
        <v>13039.79</v>
      </c>
      <c r="E116" s="761">
        <v>-14876.76</v>
      </c>
      <c r="F116" s="751">
        <v>0</v>
      </c>
      <c r="G116" s="761">
        <v>-13844.16</v>
      </c>
      <c r="I116" s="764"/>
      <c r="J116" s="762"/>
      <c r="K116" s="762"/>
      <c r="L116" s="762"/>
    </row>
    <row r="117" spans="1:12">
      <c r="A117" s="765">
        <v>2117202004</v>
      </c>
      <c r="B117" s="7" t="s">
        <v>1300</v>
      </c>
      <c r="C117" s="751">
        <v>-226552.74</v>
      </c>
      <c r="D117" s="751">
        <v>125380.63</v>
      </c>
      <c r="E117" s="761">
        <v>-78998.25</v>
      </c>
      <c r="F117" s="751">
        <v>0</v>
      </c>
      <c r="G117" s="761">
        <v>-180170.36</v>
      </c>
      <c r="I117" s="764"/>
      <c r="J117" s="762"/>
      <c r="K117" s="762"/>
      <c r="L117" s="762"/>
    </row>
    <row r="118" spans="1:12">
      <c r="A118" s="765">
        <v>2117202005</v>
      </c>
      <c r="B118" s="7" t="s">
        <v>1301</v>
      </c>
      <c r="C118" s="751">
        <v>-361514.03</v>
      </c>
      <c r="D118" s="751">
        <v>335263.95</v>
      </c>
      <c r="E118" s="761">
        <v>-166605.13</v>
      </c>
      <c r="F118" s="751">
        <v>0</v>
      </c>
      <c r="G118" s="761">
        <v>-192855.21</v>
      </c>
      <c r="I118" s="764"/>
      <c r="J118" s="762"/>
      <c r="K118" s="762"/>
      <c r="L118" s="762"/>
    </row>
    <row r="119" spans="1:12">
      <c r="A119" s="765">
        <v>2117502102</v>
      </c>
      <c r="B119" s="7" t="s">
        <v>1302</v>
      </c>
      <c r="C119" s="751">
        <v>-57788.2</v>
      </c>
      <c r="D119" s="751">
        <v>57726</v>
      </c>
      <c r="E119" s="761">
        <v>-58467</v>
      </c>
      <c r="F119" s="751">
        <v>0</v>
      </c>
      <c r="G119" s="761">
        <v>-58529.2</v>
      </c>
      <c r="I119" s="764"/>
      <c r="J119" s="762"/>
      <c r="K119" s="762"/>
      <c r="L119" s="762"/>
    </row>
    <row r="120" spans="1:12">
      <c r="A120" s="765">
        <v>2117903001</v>
      </c>
      <c r="B120" s="7" t="s">
        <v>1118</v>
      </c>
      <c r="C120" s="751">
        <v>0</v>
      </c>
      <c r="D120" s="751">
        <v>2132.35</v>
      </c>
      <c r="E120" s="761">
        <v>-4264.7</v>
      </c>
      <c r="F120" s="751">
        <v>0</v>
      </c>
      <c r="G120" s="761">
        <v>-2132.35</v>
      </c>
      <c r="I120" s="764"/>
      <c r="J120" s="762"/>
      <c r="K120" s="762"/>
      <c r="L120" s="762"/>
    </row>
    <row r="121" spans="1:12">
      <c r="A121" s="765">
        <v>2117903003</v>
      </c>
      <c r="B121" s="7" t="s">
        <v>1303</v>
      </c>
      <c r="C121" s="751">
        <v>0</v>
      </c>
      <c r="D121" s="751">
        <v>0</v>
      </c>
      <c r="E121" s="761">
        <v>-1782.66</v>
      </c>
      <c r="F121" s="751">
        <v>0</v>
      </c>
      <c r="G121" s="761">
        <v>-1782.66</v>
      </c>
      <c r="I121" s="764"/>
      <c r="J121" s="762"/>
      <c r="K121" s="762"/>
      <c r="L121" s="762"/>
    </row>
    <row r="122" spans="1:12">
      <c r="A122" s="765">
        <v>2117906001</v>
      </c>
      <c r="B122" s="7" t="s">
        <v>1119</v>
      </c>
      <c r="C122" s="751">
        <v>0</v>
      </c>
      <c r="D122" s="751">
        <v>2347.83</v>
      </c>
      <c r="E122" s="761">
        <v>-4695.66</v>
      </c>
      <c r="F122" s="751">
        <v>0</v>
      </c>
      <c r="G122" s="761">
        <v>-2347.83</v>
      </c>
      <c r="I122" s="764"/>
      <c r="J122" s="762"/>
      <c r="K122" s="762"/>
      <c r="L122" s="762"/>
    </row>
    <row r="123" spans="1:12">
      <c r="A123" s="765">
        <v>2117908001</v>
      </c>
      <c r="B123" s="7" t="s">
        <v>1120</v>
      </c>
      <c r="C123" s="751">
        <v>-1957</v>
      </c>
      <c r="D123" s="751">
        <v>0</v>
      </c>
      <c r="E123" s="751">
        <v>0</v>
      </c>
      <c r="F123" s="751">
        <v>0</v>
      </c>
      <c r="G123" s="761">
        <v>-1957</v>
      </c>
      <c r="I123" s="764"/>
      <c r="J123" s="762"/>
      <c r="K123" s="762"/>
      <c r="L123" s="762"/>
    </row>
    <row r="124" spans="1:12">
      <c r="A124" s="765">
        <v>2117916001</v>
      </c>
      <c r="B124" s="7" t="s">
        <v>1121</v>
      </c>
      <c r="C124" s="751">
        <v>0</v>
      </c>
      <c r="D124" s="751">
        <v>37821</v>
      </c>
      <c r="E124" s="761">
        <v>-74386</v>
      </c>
      <c r="F124" s="751">
        <v>0</v>
      </c>
      <c r="G124" s="761">
        <v>-36565</v>
      </c>
      <c r="I124" s="764"/>
      <c r="J124" s="762"/>
      <c r="K124" s="762"/>
      <c r="L124" s="762"/>
    </row>
    <row r="125" spans="1:12">
      <c r="A125" s="765">
        <v>2117916002</v>
      </c>
      <c r="B125" s="7" t="s">
        <v>1171</v>
      </c>
      <c r="C125" s="751">
        <v>0</v>
      </c>
      <c r="D125" s="751">
        <v>39968.5</v>
      </c>
      <c r="E125" s="761">
        <v>-81829</v>
      </c>
      <c r="F125" s="751">
        <v>0</v>
      </c>
      <c r="G125" s="761">
        <v>-41860.5</v>
      </c>
      <c r="I125" s="764"/>
      <c r="J125" s="762"/>
      <c r="K125" s="762"/>
      <c r="L125" s="762"/>
    </row>
    <row r="126" spans="1:12">
      <c r="A126" s="765">
        <v>2117917001</v>
      </c>
      <c r="B126" s="7" t="s">
        <v>1304</v>
      </c>
      <c r="C126" s="751">
        <v>-3870.28</v>
      </c>
      <c r="D126" s="752">
        <v>0</v>
      </c>
      <c r="E126" s="751">
        <v>0</v>
      </c>
      <c r="F126" s="751">
        <v>0</v>
      </c>
      <c r="G126" s="761">
        <v>-3870.28</v>
      </c>
      <c r="I126" s="764"/>
      <c r="J126" s="762"/>
      <c r="K126" s="762"/>
      <c r="L126" s="762"/>
    </row>
    <row r="127" spans="1:12">
      <c r="A127" s="765">
        <v>2117917007</v>
      </c>
      <c r="B127" s="7" t="s">
        <v>1122</v>
      </c>
      <c r="C127" s="751">
        <v>0</v>
      </c>
      <c r="D127" s="751">
        <v>0</v>
      </c>
      <c r="E127" s="761">
        <v>-10975.86</v>
      </c>
      <c r="F127" s="751">
        <v>0</v>
      </c>
      <c r="G127" s="761">
        <v>-10975.86</v>
      </c>
      <c r="I127" s="764"/>
      <c r="J127" s="762"/>
      <c r="K127" s="762"/>
      <c r="L127" s="762"/>
    </row>
    <row r="128" spans="1:12">
      <c r="A128" s="765">
        <v>2117918001</v>
      </c>
      <c r="B128" s="7" t="s">
        <v>1123</v>
      </c>
      <c r="C128" s="751">
        <v>-3734.54</v>
      </c>
      <c r="D128" s="751">
        <v>3734</v>
      </c>
      <c r="E128" s="761">
        <v>-5476.89</v>
      </c>
      <c r="F128" s="751">
        <v>0</v>
      </c>
      <c r="G128" s="761">
        <v>-5477.43</v>
      </c>
      <c r="I128" s="764"/>
      <c r="J128" s="762"/>
      <c r="K128" s="762"/>
      <c r="L128" s="762"/>
    </row>
    <row r="129" spans="1:12">
      <c r="A129" s="765">
        <v>2117918004</v>
      </c>
      <c r="B129" s="7" t="s">
        <v>1124</v>
      </c>
      <c r="C129" s="751">
        <v>-1493.76</v>
      </c>
      <c r="D129" s="751">
        <v>1493.76</v>
      </c>
      <c r="E129" s="761">
        <v>-2190.7600000000002</v>
      </c>
      <c r="F129" s="751">
        <v>0</v>
      </c>
      <c r="G129" s="761">
        <v>-2190.7600000000002</v>
      </c>
      <c r="I129" s="764"/>
      <c r="J129" s="762"/>
      <c r="K129" s="762"/>
      <c r="L129" s="762"/>
    </row>
    <row r="130" spans="1:12">
      <c r="A130" s="765">
        <v>2117919003</v>
      </c>
      <c r="B130" s="7" t="s">
        <v>1305</v>
      </c>
      <c r="C130" s="751">
        <v>-483</v>
      </c>
      <c r="D130" s="751">
        <v>2092</v>
      </c>
      <c r="E130" s="761">
        <v>-2092</v>
      </c>
      <c r="F130" s="751">
        <v>0</v>
      </c>
      <c r="G130" s="761">
        <v>-483</v>
      </c>
      <c r="I130" s="764"/>
      <c r="J130" s="762"/>
      <c r="K130" s="762"/>
      <c r="L130" s="762"/>
    </row>
    <row r="131" spans="1:12">
      <c r="A131" s="765">
        <v>2119904003</v>
      </c>
      <c r="B131" s="7" t="s">
        <v>1306</v>
      </c>
      <c r="C131" s="751">
        <v>0</v>
      </c>
      <c r="D131" s="751">
        <v>1126.17</v>
      </c>
      <c r="E131" s="761">
        <v>-1126.17</v>
      </c>
      <c r="F131" s="751">
        <v>0</v>
      </c>
      <c r="G131" s="751">
        <v>0</v>
      </c>
      <c r="I131" s="764"/>
      <c r="J131" s="762"/>
      <c r="K131" s="762"/>
      <c r="L131" s="762"/>
    </row>
    <row r="132" spans="1:12">
      <c r="A132" s="765">
        <v>2119905001</v>
      </c>
      <c r="B132" s="7" t="s">
        <v>1125</v>
      </c>
      <c r="C132" s="751">
        <v>-4410</v>
      </c>
      <c r="D132" s="751">
        <v>407176.35</v>
      </c>
      <c r="E132" s="761">
        <v>-388842.35</v>
      </c>
      <c r="F132" s="751">
        <v>13924</v>
      </c>
      <c r="G132" s="751">
        <v>0</v>
      </c>
      <c r="I132" s="764"/>
      <c r="J132" s="762"/>
      <c r="K132" s="762"/>
      <c r="L132" s="762"/>
    </row>
    <row r="133" spans="1:12">
      <c r="A133" s="765">
        <v>2119905007</v>
      </c>
      <c r="B133" s="7" t="s">
        <v>1307</v>
      </c>
      <c r="C133" s="751">
        <v>-20000</v>
      </c>
      <c r="D133" s="751">
        <v>0</v>
      </c>
      <c r="E133" s="751">
        <v>0</v>
      </c>
      <c r="F133" s="751">
        <v>0</v>
      </c>
      <c r="G133" s="761">
        <v>-20000</v>
      </c>
      <c r="I133" s="764"/>
      <c r="J133" s="762"/>
      <c r="K133" s="762"/>
      <c r="L133" s="762"/>
    </row>
    <row r="134" spans="1:12">
      <c r="A134" s="765">
        <v>2191002001</v>
      </c>
      <c r="B134" s="7" t="s">
        <v>1308</v>
      </c>
      <c r="C134" s="751">
        <v>-33036.94</v>
      </c>
      <c r="D134" s="751">
        <v>0</v>
      </c>
      <c r="E134" s="751">
        <v>0</v>
      </c>
      <c r="F134" s="751">
        <v>0</v>
      </c>
      <c r="G134" s="761">
        <v>-33036.94</v>
      </c>
      <c r="I134" s="764"/>
      <c r="J134" s="762"/>
      <c r="K134" s="762"/>
      <c r="L134" s="762"/>
    </row>
    <row r="135" spans="1:12">
      <c r="A135" s="765">
        <v>2199002001</v>
      </c>
      <c r="B135" s="7" t="s">
        <v>1309</v>
      </c>
      <c r="C135" s="751">
        <v>0</v>
      </c>
      <c r="D135" s="751">
        <v>412853.05</v>
      </c>
      <c r="E135" s="761">
        <v>-412853.05</v>
      </c>
      <c r="F135" s="751">
        <v>0</v>
      </c>
      <c r="G135" s="751">
        <v>0</v>
      </c>
      <c r="I135" s="764"/>
      <c r="J135" s="762"/>
      <c r="K135" s="762"/>
      <c r="L135" s="762"/>
    </row>
    <row r="136" spans="1:12">
      <c r="A136" s="765">
        <v>3110000001</v>
      </c>
      <c r="B136" s="7" t="s">
        <v>1126</v>
      </c>
      <c r="C136" s="751">
        <v>-7298</v>
      </c>
      <c r="D136" s="752">
        <v>0</v>
      </c>
      <c r="E136" s="751">
        <v>0</v>
      </c>
      <c r="F136" s="751">
        <v>0</v>
      </c>
      <c r="G136" s="761">
        <v>-7298</v>
      </c>
      <c r="I136" s="764"/>
      <c r="J136" s="762"/>
      <c r="K136" s="762"/>
      <c r="L136" s="762"/>
    </row>
    <row r="137" spans="1:12">
      <c r="A137" s="765">
        <v>3110000002</v>
      </c>
      <c r="B137" s="7" t="s">
        <v>1127</v>
      </c>
      <c r="C137" s="751">
        <v>758542</v>
      </c>
      <c r="D137" s="751">
        <v>35249</v>
      </c>
      <c r="E137" s="761">
        <v>-35249</v>
      </c>
      <c r="F137" s="751">
        <v>758542</v>
      </c>
      <c r="G137" s="751">
        <v>0</v>
      </c>
      <c r="I137" s="764"/>
      <c r="J137" s="762"/>
      <c r="K137" s="762"/>
      <c r="L137" s="762"/>
    </row>
    <row r="138" spans="1:12">
      <c r="A138" s="765">
        <v>3110915000</v>
      </c>
      <c r="B138" s="7" t="s">
        <v>1310</v>
      </c>
      <c r="C138" s="751">
        <v>-5836523.29</v>
      </c>
      <c r="D138" s="751">
        <v>0</v>
      </c>
      <c r="E138" s="751">
        <v>0</v>
      </c>
      <c r="F138" s="751">
        <v>0</v>
      </c>
      <c r="G138" s="761">
        <v>-5836523.29</v>
      </c>
      <c r="I138" s="764"/>
      <c r="J138" s="762"/>
      <c r="K138" s="762"/>
      <c r="L138" s="762"/>
    </row>
    <row r="139" spans="1:12">
      <c r="A139" s="765">
        <v>3111825205</v>
      </c>
      <c r="B139" s="7" t="s">
        <v>1311</v>
      </c>
      <c r="C139" s="751">
        <v>-10011414.33</v>
      </c>
      <c r="D139" s="751">
        <v>0</v>
      </c>
      <c r="E139" s="751">
        <v>0</v>
      </c>
      <c r="F139" s="751">
        <v>0</v>
      </c>
      <c r="G139" s="761">
        <v>-10011414.33</v>
      </c>
      <c r="I139" s="764"/>
      <c r="J139" s="762"/>
      <c r="K139" s="762"/>
      <c r="L139" s="762"/>
    </row>
    <row r="140" spans="1:12">
      <c r="A140" s="765">
        <v>3111825206</v>
      </c>
      <c r="B140" s="7" t="s">
        <v>1312</v>
      </c>
      <c r="C140" s="751">
        <v>-56015612.020000003</v>
      </c>
      <c r="D140" s="751">
        <v>0</v>
      </c>
      <c r="E140" s="751">
        <v>0</v>
      </c>
      <c r="F140" s="751">
        <v>0</v>
      </c>
      <c r="G140" s="761">
        <v>-56015612.020000003</v>
      </c>
      <c r="I140" s="764"/>
      <c r="J140" s="762"/>
      <c r="K140" s="762"/>
      <c r="L140" s="762"/>
    </row>
    <row r="141" spans="1:12">
      <c r="A141" s="765">
        <v>3111828005</v>
      </c>
      <c r="B141" s="7" t="s">
        <v>1313</v>
      </c>
      <c r="C141" s="751">
        <v>-4709685</v>
      </c>
      <c r="D141" s="752">
        <v>0</v>
      </c>
      <c r="E141" s="751">
        <v>0</v>
      </c>
      <c r="F141" s="751">
        <v>0</v>
      </c>
      <c r="G141" s="761">
        <v>-4709685</v>
      </c>
      <c r="I141" s="764"/>
      <c r="J141" s="762"/>
      <c r="K141" s="762"/>
      <c r="L141" s="762"/>
    </row>
    <row r="142" spans="1:12">
      <c r="A142" s="765">
        <v>3111835000</v>
      </c>
      <c r="B142" s="7" t="s">
        <v>1314</v>
      </c>
      <c r="C142" s="751">
        <v>-9198586.9600000009</v>
      </c>
      <c r="D142" s="751">
        <v>0</v>
      </c>
      <c r="E142" s="751">
        <v>0</v>
      </c>
      <c r="F142" s="751">
        <v>0</v>
      </c>
      <c r="G142" s="761">
        <v>-9198586.9600000009</v>
      </c>
      <c r="I142" s="764"/>
      <c r="J142" s="762"/>
      <c r="K142" s="762"/>
      <c r="L142" s="762"/>
    </row>
    <row r="143" spans="1:12">
      <c r="A143" s="765">
        <v>3111836000</v>
      </c>
      <c r="B143" s="7" t="s">
        <v>1128</v>
      </c>
      <c r="C143" s="751">
        <v>-33525548.91</v>
      </c>
      <c r="D143" s="751">
        <v>0</v>
      </c>
      <c r="E143" s="751">
        <v>0</v>
      </c>
      <c r="F143" s="751">
        <v>0</v>
      </c>
      <c r="G143" s="761">
        <v>-33525548.91</v>
      </c>
      <c r="I143" s="764"/>
      <c r="J143" s="762"/>
      <c r="K143" s="762"/>
      <c r="L143" s="762"/>
    </row>
    <row r="144" spans="1:12">
      <c r="A144" s="765">
        <v>3113825205</v>
      </c>
      <c r="B144" s="7" t="s">
        <v>1311</v>
      </c>
      <c r="C144" s="751">
        <v>-42897793</v>
      </c>
      <c r="D144" s="752">
        <v>0</v>
      </c>
      <c r="E144" s="751">
        <v>0</v>
      </c>
      <c r="F144" s="751">
        <v>0</v>
      </c>
      <c r="G144" s="761">
        <v>-42897793</v>
      </c>
      <c r="I144" s="764"/>
      <c r="J144" s="762"/>
      <c r="K144" s="762"/>
      <c r="L144" s="762"/>
    </row>
    <row r="145" spans="1:12">
      <c r="A145" s="765">
        <v>3113825206</v>
      </c>
      <c r="B145" s="7" t="s">
        <v>1312</v>
      </c>
      <c r="C145" s="751">
        <v>-119690372.61</v>
      </c>
      <c r="D145" s="752">
        <v>0</v>
      </c>
      <c r="E145" s="751">
        <v>0</v>
      </c>
      <c r="F145" s="751">
        <v>0</v>
      </c>
      <c r="G145" s="761">
        <v>-119690372.61</v>
      </c>
      <c r="I145" s="764"/>
      <c r="J145" s="762"/>
      <c r="K145" s="762"/>
      <c r="L145" s="762"/>
    </row>
    <row r="146" spans="1:12">
      <c r="A146" s="765">
        <v>3113835000</v>
      </c>
      <c r="B146" s="7" t="s">
        <v>1314</v>
      </c>
      <c r="C146" s="751">
        <v>-4299726.0199999996</v>
      </c>
      <c r="D146" s="751">
        <v>0</v>
      </c>
      <c r="E146" s="751">
        <v>0</v>
      </c>
      <c r="F146" s="751">
        <v>0</v>
      </c>
      <c r="G146" s="761">
        <v>-4299726.0199999996</v>
      </c>
      <c r="I146" s="764"/>
      <c r="J146" s="762"/>
      <c r="K146" s="762"/>
      <c r="L146" s="762"/>
    </row>
    <row r="147" spans="1:12">
      <c r="A147" s="765">
        <v>3113836000</v>
      </c>
      <c r="B147" s="7" t="s">
        <v>1315</v>
      </c>
      <c r="C147" s="751">
        <v>-1336854.3500000001</v>
      </c>
      <c r="D147" s="752">
        <v>0</v>
      </c>
      <c r="E147" s="751">
        <v>0</v>
      </c>
      <c r="F147" s="751">
        <v>0</v>
      </c>
      <c r="G147" s="761">
        <v>-1336854.3500000001</v>
      </c>
      <c r="I147" s="764"/>
      <c r="J147" s="762"/>
      <c r="K147" s="762"/>
      <c r="L147" s="762"/>
    </row>
    <row r="148" spans="1:12">
      <c r="A148" s="765">
        <v>3113914205</v>
      </c>
      <c r="B148" s="7" t="s">
        <v>1316</v>
      </c>
      <c r="C148" s="751">
        <v>-20686201.850000001</v>
      </c>
      <c r="D148" s="752">
        <v>0</v>
      </c>
      <c r="E148" s="751">
        <v>0</v>
      </c>
      <c r="F148" s="751">
        <v>0</v>
      </c>
      <c r="G148" s="761">
        <v>-20686201.850000001</v>
      </c>
      <c r="I148" s="764"/>
      <c r="J148" s="762"/>
      <c r="K148" s="762"/>
      <c r="L148" s="762"/>
    </row>
    <row r="149" spans="1:12">
      <c r="A149" s="765">
        <v>3113914206</v>
      </c>
      <c r="B149" s="7" t="s">
        <v>1316</v>
      </c>
      <c r="C149" s="751">
        <v>-35498000</v>
      </c>
      <c r="D149" s="752">
        <v>0</v>
      </c>
      <c r="E149" s="751">
        <v>0</v>
      </c>
      <c r="F149" s="751">
        <v>0</v>
      </c>
      <c r="G149" s="761">
        <v>-35498000</v>
      </c>
      <c r="I149" s="764"/>
      <c r="J149" s="762"/>
      <c r="K149" s="762"/>
      <c r="L149" s="762"/>
    </row>
    <row r="150" spans="1:12">
      <c r="A150" s="765">
        <v>3113915000</v>
      </c>
      <c r="B150" s="7" t="s">
        <v>1310</v>
      </c>
      <c r="C150" s="751">
        <v>-1883287</v>
      </c>
      <c r="D150" s="752">
        <v>0</v>
      </c>
      <c r="E150" s="751">
        <v>0</v>
      </c>
      <c r="F150" s="751">
        <v>0</v>
      </c>
      <c r="G150" s="761">
        <v>-1883287</v>
      </c>
      <c r="I150" s="764"/>
      <c r="J150" s="762"/>
      <c r="K150" s="762"/>
      <c r="L150" s="762"/>
    </row>
    <row r="151" spans="1:12">
      <c r="A151" s="765">
        <v>3113916000</v>
      </c>
      <c r="B151" s="7" t="s">
        <v>1317</v>
      </c>
      <c r="C151" s="751">
        <v>-14399573.91</v>
      </c>
      <c r="D151" s="752">
        <v>0</v>
      </c>
      <c r="E151" s="751">
        <v>0</v>
      </c>
      <c r="F151" s="751">
        <v>0</v>
      </c>
      <c r="G151" s="761">
        <v>-14399573.91</v>
      </c>
      <c r="I151" s="764"/>
      <c r="J151" s="762"/>
      <c r="K151" s="762"/>
      <c r="L151" s="762"/>
    </row>
    <row r="152" spans="1:12">
      <c r="A152" s="765">
        <v>3114824206</v>
      </c>
      <c r="B152" s="7" t="s">
        <v>1318</v>
      </c>
      <c r="C152" s="751">
        <v>11739962.789999999</v>
      </c>
      <c r="D152" s="751">
        <v>0</v>
      </c>
      <c r="E152" s="752">
        <v>0</v>
      </c>
      <c r="F152" s="751">
        <v>11739962.789999999</v>
      </c>
      <c r="G152" s="751">
        <v>0</v>
      </c>
      <c r="I152" s="764"/>
      <c r="J152" s="762"/>
      <c r="K152" s="762"/>
      <c r="L152" s="762"/>
    </row>
    <row r="153" spans="1:12">
      <c r="A153" s="765">
        <v>3120000002</v>
      </c>
      <c r="B153" s="7" t="s">
        <v>1319</v>
      </c>
      <c r="C153" s="751">
        <v>-6143321.2400000002</v>
      </c>
      <c r="D153" s="752">
        <v>0</v>
      </c>
      <c r="E153" s="751">
        <v>0</v>
      </c>
      <c r="F153" s="751">
        <v>0</v>
      </c>
      <c r="G153" s="761">
        <v>-6143321.2400000002</v>
      </c>
      <c r="I153" s="764"/>
      <c r="J153" s="762"/>
      <c r="K153" s="762"/>
      <c r="L153" s="762"/>
    </row>
    <row r="154" spans="1:12">
      <c r="A154" s="765">
        <v>3220000013</v>
      </c>
      <c r="B154" s="7" t="s">
        <v>1320</v>
      </c>
      <c r="C154" s="751">
        <v>2218782.21</v>
      </c>
      <c r="D154" s="751">
        <v>0</v>
      </c>
      <c r="E154" s="752">
        <v>0</v>
      </c>
      <c r="F154" s="751">
        <v>2218782.21</v>
      </c>
      <c r="G154" s="751">
        <v>0</v>
      </c>
      <c r="I154" s="764"/>
      <c r="J154" s="762"/>
      <c r="K154" s="762"/>
      <c r="L154" s="762"/>
    </row>
    <row r="155" spans="1:12">
      <c r="A155" s="765">
        <v>3220000014</v>
      </c>
      <c r="B155" s="7" t="s">
        <v>1320</v>
      </c>
      <c r="C155" s="751">
        <v>-1281737.3600000001</v>
      </c>
      <c r="D155" s="751">
        <v>0</v>
      </c>
      <c r="E155" s="751">
        <v>0</v>
      </c>
      <c r="F155" s="751">
        <v>0</v>
      </c>
      <c r="G155" s="761">
        <v>-1281737.3600000001</v>
      </c>
      <c r="I155" s="764"/>
      <c r="J155" s="762"/>
      <c r="K155" s="762"/>
      <c r="L155" s="762"/>
    </row>
    <row r="156" spans="1:12">
      <c r="A156" s="765">
        <v>3220000015</v>
      </c>
      <c r="B156" s="7" t="s">
        <v>1320</v>
      </c>
      <c r="C156" s="751">
        <v>4782923.5999999996</v>
      </c>
      <c r="D156" s="751">
        <v>0</v>
      </c>
      <c r="E156" s="752">
        <v>0</v>
      </c>
      <c r="F156" s="751">
        <v>4782923.5999999996</v>
      </c>
      <c r="G156" s="751">
        <v>0</v>
      </c>
      <c r="I156" s="764"/>
      <c r="J156" s="762"/>
      <c r="K156" s="762"/>
      <c r="L156" s="762"/>
    </row>
    <row r="157" spans="1:12">
      <c r="A157" s="765">
        <v>3220000016</v>
      </c>
      <c r="B157" s="7" t="s">
        <v>1320</v>
      </c>
      <c r="C157" s="751">
        <v>13065355.58</v>
      </c>
      <c r="D157" s="751">
        <v>0</v>
      </c>
      <c r="E157" s="752">
        <v>0</v>
      </c>
      <c r="F157" s="751">
        <v>13065355.58</v>
      </c>
      <c r="G157" s="751">
        <v>0</v>
      </c>
      <c r="I157" s="764"/>
      <c r="J157" s="762"/>
      <c r="K157" s="762"/>
      <c r="L157" s="762"/>
    </row>
    <row r="158" spans="1:12">
      <c r="A158" s="765">
        <v>3220000017</v>
      </c>
      <c r="B158" s="7" t="s">
        <v>1320</v>
      </c>
      <c r="C158" s="751">
        <v>12662592.15</v>
      </c>
      <c r="D158" s="751">
        <v>0</v>
      </c>
      <c r="E158" s="752">
        <v>0</v>
      </c>
      <c r="F158" s="751">
        <v>12662592.15</v>
      </c>
      <c r="G158" s="751">
        <v>0</v>
      </c>
      <c r="I158" s="764"/>
      <c r="J158" s="762"/>
      <c r="K158" s="762"/>
      <c r="L158" s="762"/>
    </row>
    <row r="159" spans="1:12">
      <c r="A159" s="765">
        <v>3220000018</v>
      </c>
      <c r="B159" s="7" t="s">
        <v>1321</v>
      </c>
      <c r="C159" s="751">
        <v>22267687.530000001</v>
      </c>
      <c r="D159" s="751">
        <v>0</v>
      </c>
      <c r="E159" s="751">
        <v>0</v>
      </c>
      <c r="F159" s="751">
        <v>22267687.530000001</v>
      </c>
      <c r="G159" s="751">
        <v>0</v>
      </c>
      <c r="I159" s="764"/>
      <c r="J159" s="762"/>
      <c r="K159" s="762"/>
      <c r="L159" s="762"/>
    </row>
    <row r="160" spans="1:12">
      <c r="A160" s="765">
        <v>3220000019</v>
      </c>
      <c r="B160" s="7" t="s">
        <v>1322</v>
      </c>
      <c r="C160" s="751">
        <v>20788247.489999998</v>
      </c>
      <c r="D160" s="751">
        <v>0</v>
      </c>
      <c r="E160" s="752">
        <v>0</v>
      </c>
      <c r="F160" s="751">
        <v>20788247.489999998</v>
      </c>
      <c r="G160" s="751">
        <v>0</v>
      </c>
      <c r="I160" s="764"/>
      <c r="J160" s="762"/>
      <c r="K160" s="762"/>
      <c r="L160" s="762"/>
    </row>
    <row r="161" spans="1:12">
      <c r="A161" s="765">
        <v>3220000020</v>
      </c>
      <c r="B161" s="7" t="s">
        <v>1323</v>
      </c>
      <c r="C161" s="751">
        <v>23782696.539999999</v>
      </c>
      <c r="D161" s="751">
        <v>92355.04</v>
      </c>
      <c r="E161" s="751">
        <v>0</v>
      </c>
      <c r="F161" s="751">
        <v>23875051.579999998</v>
      </c>
      <c r="G161" s="751">
        <v>0</v>
      </c>
      <c r="I161" s="764"/>
      <c r="J161" s="762"/>
      <c r="K161" s="762"/>
      <c r="L161" s="762"/>
    </row>
    <row r="162" spans="1:12">
      <c r="A162" s="765">
        <v>3220000021</v>
      </c>
      <c r="B162" s="7" t="s">
        <v>1324</v>
      </c>
      <c r="C162" s="751">
        <v>43728926.539999999</v>
      </c>
      <c r="D162" s="751">
        <v>155175.57</v>
      </c>
      <c r="E162" s="751">
        <v>0</v>
      </c>
      <c r="F162" s="751">
        <v>43884102.109999999</v>
      </c>
      <c r="G162" s="751">
        <v>0</v>
      </c>
      <c r="I162" s="764"/>
      <c r="J162" s="762"/>
      <c r="K162" s="762"/>
      <c r="L162" s="762"/>
    </row>
    <row r="163" spans="1:12">
      <c r="A163" s="765">
        <v>3220000022</v>
      </c>
      <c r="B163" s="7" t="s">
        <v>1129</v>
      </c>
      <c r="C163" s="751">
        <v>6550656.0199999996</v>
      </c>
      <c r="D163" s="751">
        <v>229441.45</v>
      </c>
      <c r="E163" s="751">
        <v>0</v>
      </c>
      <c r="F163" s="751">
        <v>6780097.4699999997</v>
      </c>
      <c r="G163" s="751">
        <v>0</v>
      </c>
      <c r="I163" s="764"/>
      <c r="J163" s="762"/>
      <c r="K163" s="762"/>
      <c r="L163" s="762"/>
    </row>
    <row r="164" spans="1:12">
      <c r="A164" s="765">
        <v>3220000023</v>
      </c>
      <c r="B164" s="7" t="s">
        <v>1130</v>
      </c>
      <c r="C164" s="751">
        <v>12261529.85</v>
      </c>
      <c r="D164" s="751">
        <v>0</v>
      </c>
      <c r="E164" s="751">
        <v>0</v>
      </c>
      <c r="F164" s="751">
        <v>12261529.85</v>
      </c>
      <c r="G164" s="751">
        <v>0</v>
      </c>
      <c r="I164" s="764"/>
      <c r="J164" s="762"/>
      <c r="K164" s="762"/>
      <c r="L164" s="762"/>
    </row>
    <row r="165" spans="1:12">
      <c r="A165" s="765">
        <v>3220000024</v>
      </c>
      <c r="B165" s="7" t="s">
        <v>1131</v>
      </c>
      <c r="C165" s="751">
        <v>7188045.0099999998</v>
      </c>
      <c r="D165" s="751">
        <v>984645.33</v>
      </c>
      <c r="E165" s="761">
        <v>-650.33000000000004</v>
      </c>
      <c r="F165" s="751">
        <v>8172040.0099999998</v>
      </c>
      <c r="G165" s="751">
        <v>0</v>
      </c>
      <c r="I165" s="764"/>
      <c r="J165" s="762"/>
      <c r="K165" s="762"/>
      <c r="L165" s="762"/>
    </row>
    <row r="166" spans="1:12">
      <c r="A166" s="765">
        <v>3220001000</v>
      </c>
      <c r="B166" s="7" t="s">
        <v>1325</v>
      </c>
      <c r="C166" s="751">
        <v>-2600492.12</v>
      </c>
      <c r="D166" s="752">
        <v>0</v>
      </c>
      <c r="E166" s="751">
        <v>0</v>
      </c>
      <c r="F166" s="751">
        <v>0</v>
      </c>
      <c r="G166" s="761">
        <v>-2600492.12</v>
      </c>
      <c r="I166" s="764"/>
      <c r="J166" s="762"/>
      <c r="K166" s="762"/>
      <c r="L166" s="762"/>
    </row>
    <row r="167" spans="1:12">
      <c r="A167" s="765">
        <v>3220001001</v>
      </c>
      <c r="B167" s="7" t="s">
        <v>1326</v>
      </c>
      <c r="C167" s="751">
        <v>-47974741.990000002</v>
      </c>
      <c r="D167" s="752">
        <v>0</v>
      </c>
      <c r="E167" s="751">
        <v>0</v>
      </c>
      <c r="F167" s="751">
        <v>0</v>
      </c>
      <c r="G167" s="761">
        <v>-47974741.990000002</v>
      </c>
      <c r="I167" s="764"/>
      <c r="J167" s="762"/>
      <c r="K167" s="762"/>
      <c r="L167" s="762"/>
    </row>
    <row r="168" spans="1:12">
      <c r="A168" s="765">
        <v>3220020001</v>
      </c>
      <c r="B168" s="7" t="s">
        <v>1132</v>
      </c>
      <c r="C168" s="751">
        <v>-413286.38</v>
      </c>
      <c r="D168" s="751">
        <v>0</v>
      </c>
      <c r="E168" s="751">
        <v>0</v>
      </c>
      <c r="F168" s="751">
        <v>0</v>
      </c>
      <c r="G168" s="761">
        <v>-413286.38</v>
      </c>
      <c r="I168" s="764"/>
      <c r="J168" s="762"/>
      <c r="K168" s="762"/>
      <c r="L168" s="762"/>
    </row>
    <row r="169" spans="1:12">
      <c r="A169" s="765">
        <v>3220690201</v>
      </c>
      <c r="B169" s="7" t="s">
        <v>1327</v>
      </c>
      <c r="C169" s="751">
        <v>-10568891.15</v>
      </c>
      <c r="D169" s="751">
        <v>650.33000000000004</v>
      </c>
      <c r="E169" s="761">
        <v>-600650.32999999996</v>
      </c>
      <c r="F169" s="751">
        <v>0</v>
      </c>
      <c r="G169" s="761">
        <v>-11168891.15</v>
      </c>
      <c r="I169" s="764"/>
      <c r="J169" s="762"/>
      <c r="K169" s="762"/>
      <c r="L169" s="762"/>
    </row>
    <row r="170" spans="1:12">
      <c r="A170" s="765">
        <v>3220690202</v>
      </c>
      <c r="B170" s="7" t="s">
        <v>1327</v>
      </c>
      <c r="C170" s="751">
        <v>-57153652.810000002</v>
      </c>
      <c r="D170" s="751">
        <v>0</v>
      </c>
      <c r="E170" s="761">
        <v>-267525.61</v>
      </c>
      <c r="F170" s="751">
        <v>0</v>
      </c>
      <c r="G170" s="761">
        <v>-57421178.420000002</v>
      </c>
      <c r="I170" s="764"/>
      <c r="J170" s="762"/>
      <c r="K170" s="762"/>
      <c r="L170" s="762"/>
    </row>
    <row r="171" spans="1:12">
      <c r="A171" s="765">
        <v>3220690203</v>
      </c>
      <c r="B171" s="7" t="s">
        <v>1328</v>
      </c>
      <c r="C171" s="751">
        <v>-1014646.87</v>
      </c>
      <c r="D171" s="752">
        <v>0</v>
      </c>
      <c r="E171" s="761">
        <v>-593441.44999999995</v>
      </c>
      <c r="F171" s="751">
        <v>0</v>
      </c>
      <c r="G171" s="761">
        <v>-1608088.32</v>
      </c>
      <c r="I171" s="764"/>
      <c r="J171" s="762"/>
      <c r="K171" s="762"/>
      <c r="L171" s="762"/>
    </row>
    <row r="172" spans="1:12">
      <c r="A172" s="765">
        <v>4151510253</v>
      </c>
      <c r="B172" s="7" t="s">
        <v>1329</v>
      </c>
      <c r="C172" s="751">
        <v>-10300</v>
      </c>
      <c r="D172" s="752">
        <v>0</v>
      </c>
      <c r="E172" s="761">
        <v>-5150</v>
      </c>
      <c r="F172" s="751">
        <v>0</v>
      </c>
      <c r="G172" s="761">
        <v>-15450</v>
      </c>
      <c r="I172" s="764"/>
      <c r="J172" s="762"/>
      <c r="K172" s="762"/>
      <c r="L172" s="762"/>
    </row>
    <row r="173" spans="1:12">
      <c r="A173" s="765">
        <v>4151510261</v>
      </c>
      <c r="B173" s="7" t="s">
        <v>1330</v>
      </c>
      <c r="C173" s="751">
        <v>-87723.08</v>
      </c>
      <c r="D173" s="752">
        <v>0</v>
      </c>
      <c r="E173" s="751">
        <v>0</v>
      </c>
      <c r="F173" s="751">
        <v>0</v>
      </c>
      <c r="G173" s="761">
        <v>-87723.08</v>
      </c>
      <c r="I173" s="764"/>
      <c r="J173" s="762"/>
      <c r="K173" s="762"/>
      <c r="L173" s="762"/>
    </row>
    <row r="174" spans="1:12">
      <c r="A174" s="765">
        <v>4159510701</v>
      </c>
      <c r="B174" s="7" t="s">
        <v>1133</v>
      </c>
      <c r="C174" s="751">
        <v>-895200</v>
      </c>
      <c r="D174" s="751">
        <v>0</v>
      </c>
      <c r="E174" s="761">
        <v>-1100</v>
      </c>
      <c r="F174" s="751">
        <v>0</v>
      </c>
      <c r="G174" s="761">
        <v>-896300</v>
      </c>
      <c r="I174" s="764"/>
      <c r="J174" s="762"/>
      <c r="K174" s="762"/>
      <c r="L174" s="762"/>
    </row>
    <row r="175" spans="1:12">
      <c r="A175" s="765">
        <v>4159510706</v>
      </c>
      <c r="B175" s="7" t="s">
        <v>1331</v>
      </c>
      <c r="C175" s="751">
        <v>-377808</v>
      </c>
      <c r="D175" s="752">
        <v>0</v>
      </c>
      <c r="E175" s="761">
        <v>-154179</v>
      </c>
      <c r="F175" s="751">
        <v>0</v>
      </c>
      <c r="G175" s="761">
        <v>-531987</v>
      </c>
      <c r="I175" s="764"/>
      <c r="J175" s="762"/>
      <c r="K175" s="762"/>
      <c r="L175" s="762"/>
    </row>
    <row r="176" spans="1:12">
      <c r="A176" s="765">
        <v>4159510708</v>
      </c>
      <c r="B176" s="7" t="s">
        <v>1332</v>
      </c>
      <c r="C176" s="751">
        <v>-98384</v>
      </c>
      <c r="D176" s="752">
        <v>0</v>
      </c>
      <c r="E176" s="751">
        <v>0</v>
      </c>
      <c r="F176" s="751">
        <v>0</v>
      </c>
      <c r="G176" s="761">
        <v>-98384</v>
      </c>
      <c r="I176" s="764"/>
      <c r="J176" s="762"/>
      <c r="K176" s="762"/>
      <c r="L176" s="762"/>
    </row>
    <row r="177" spans="1:12">
      <c r="A177" s="765">
        <v>4159510710</v>
      </c>
      <c r="B177" s="7" t="s">
        <v>1333</v>
      </c>
      <c r="C177" s="751">
        <v>-10920</v>
      </c>
      <c r="D177" s="751">
        <v>0</v>
      </c>
      <c r="E177" s="761">
        <v>-1344</v>
      </c>
      <c r="F177" s="751">
        <v>0</v>
      </c>
      <c r="G177" s="761">
        <v>-12264</v>
      </c>
      <c r="I177" s="764"/>
      <c r="J177" s="762"/>
      <c r="K177" s="762"/>
      <c r="L177" s="762"/>
    </row>
    <row r="178" spans="1:12">
      <c r="A178" s="765">
        <v>4159510715</v>
      </c>
      <c r="B178" s="7" t="s">
        <v>1134</v>
      </c>
      <c r="C178" s="751">
        <v>-376992</v>
      </c>
      <c r="D178" s="751">
        <v>0</v>
      </c>
      <c r="E178" s="761">
        <v>-153846</v>
      </c>
      <c r="F178" s="751">
        <v>0</v>
      </c>
      <c r="G178" s="761">
        <v>-530838</v>
      </c>
      <c r="I178" s="764"/>
      <c r="J178" s="762"/>
      <c r="K178" s="762"/>
      <c r="L178" s="762"/>
    </row>
    <row r="179" spans="1:12">
      <c r="A179" s="765">
        <v>4159510820</v>
      </c>
      <c r="B179" s="7" t="s">
        <v>1334</v>
      </c>
      <c r="C179" s="751">
        <v>-285391</v>
      </c>
      <c r="D179" s="751">
        <v>0</v>
      </c>
      <c r="E179" s="761">
        <v>-36540</v>
      </c>
      <c r="F179" s="751">
        <v>0</v>
      </c>
      <c r="G179" s="761">
        <v>-321931</v>
      </c>
      <c r="I179" s="764"/>
      <c r="J179" s="762"/>
      <c r="K179" s="762"/>
      <c r="L179" s="762"/>
    </row>
    <row r="180" spans="1:12">
      <c r="A180" s="765">
        <v>4159510903</v>
      </c>
      <c r="B180" s="7" t="s">
        <v>1135</v>
      </c>
      <c r="C180" s="751">
        <v>-17400</v>
      </c>
      <c r="D180" s="752">
        <v>0</v>
      </c>
      <c r="E180" s="751">
        <v>0</v>
      </c>
      <c r="F180" s="751">
        <v>0</v>
      </c>
      <c r="G180" s="761">
        <v>-17400</v>
      </c>
      <c r="I180" s="764"/>
      <c r="J180" s="762"/>
      <c r="K180" s="762"/>
      <c r="L180" s="762"/>
    </row>
    <row r="181" spans="1:12">
      <c r="A181" s="765">
        <v>4159511220</v>
      </c>
      <c r="B181" s="7" t="s">
        <v>1335</v>
      </c>
      <c r="C181" s="751">
        <v>-311000</v>
      </c>
      <c r="D181" s="752">
        <v>0</v>
      </c>
      <c r="E181" s="761">
        <v>-400</v>
      </c>
      <c r="F181" s="751">
        <v>0</v>
      </c>
      <c r="G181" s="761">
        <v>-311400</v>
      </c>
      <c r="I181" s="764"/>
      <c r="J181" s="762"/>
      <c r="K181" s="762"/>
      <c r="L181" s="762"/>
    </row>
    <row r="182" spans="1:12">
      <c r="A182" s="765">
        <v>4162610061</v>
      </c>
      <c r="B182" s="7" t="s">
        <v>1136</v>
      </c>
      <c r="C182" s="751">
        <v>-45853.64</v>
      </c>
      <c r="D182" s="751">
        <v>0</v>
      </c>
      <c r="E182" s="751">
        <v>0</v>
      </c>
      <c r="F182" s="751">
        <v>0</v>
      </c>
      <c r="G182" s="761">
        <v>-45853.64</v>
      </c>
      <c r="I182" s="764"/>
      <c r="J182" s="762"/>
      <c r="K182" s="762"/>
      <c r="L182" s="762"/>
    </row>
    <row r="183" spans="1:12">
      <c r="A183" s="765">
        <v>4162610062</v>
      </c>
      <c r="B183" s="7" t="s">
        <v>1137</v>
      </c>
      <c r="C183" s="751">
        <v>-20090</v>
      </c>
      <c r="D183" s="752">
        <v>0</v>
      </c>
      <c r="E183" s="761">
        <v>-600</v>
      </c>
      <c r="F183" s="751">
        <v>0</v>
      </c>
      <c r="G183" s="761">
        <v>-20690</v>
      </c>
      <c r="I183" s="764"/>
      <c r="J183" s="762"/>
      <c r="K183" s="762"/>
      <c r="L183" s="762"/>
    </row>
    <row r="184" spans="1:12">
      <c r="A184" s="765">
        <v>4163610031</v>
      </c>
      <c r="B184" s="7" t="s">
        <v>1336</v>
      </c>
      <c r="C184" s="751">
        <v>-1579.94</v>
      </c>
      <c r="D184" s="752">
        <v>0</v>
      </c>
      <c r="E184" s="751">
        <v>0</v>
      </c>
      <c r="F184" s="751">
        <v>0</v>
      </c>
      <c r="G184" s="761">
        <v>-1579.94</v>
      </c>
      <c r="I184" s="764"/>
      <c r="J184" s="762"/>
      <c r="K184" s="762"/>
      <c r="L184" s="762"/>
    </row>
    <row r="185" spans="1:12">
      <c r="A185" s="765">
        <v>4169610000</v>
      </c>
      <c r="B185" s="7" t="s">
        <v>1138</v>
      </c>
      <c r="C185" s="751">
        <v>-689473.79</v>
      </c>
      <c r="D185" s="751">
        <v>0</v>
      </c>
      <c r="E185" s="761">
        <v>-153445</v>
      </c>
      <c r="F185" s="751">
        <v>0</v>
      </c>
      <c r="G185" s="761">
        <v>-842918.79</v>
      </c>
      <c r="I185" s="764"/>
      <c r="J185" s="762"/>
      <c r="K185" s="762"/>
      <c r="L185" s="762"/>
    </row>
    <row r="186" spans="1:12">
      <c r="A186" s="765">
        <v>4169610154</v>
      </c>
      <c r="B186" s="7" t="s">
        <v>1337</v>
      </c>
      <c r="C186" s="751">
        <v>-864977.98</v>
      </c>
      <c r="D186" s="751">
        <v>0</v>
      </c>
      <c r="E186" s="761">
        <v>-230027.72</v>
      </c>
      <c r="F186" s="751">
        <v>0</v>
      </c>
      <c r="G186" s="761">
        <v>-1095005.7</v>
      </c>
      <c r="I186" s="764"/>
      <c r="J186" s="762"/>
      <c r="K186" s="762"/>
      <c r="L186" s="762"/>
    </row>
    <row r="187" spans="1:12">
      <c r="A187" s="765">
        <v>4169610164</v>
      </c>
      <c r="B187" s="7" t="s">
        <v>1338</v>
      </c>
      <c r="C187" s="751">
        <v>-656790</v>
      </c>
      <c r="D187" s="751">
        <v>0</v>
      </c>
      <c r="E187" s="751">
        <v>0</v>
      </c>
      <c r="F187" s="751">
        <v>0</v>
      </c>
      <c r="G187" s="761">
        <v>-656790</v>
      </c>
      <c r="I187" s="764"/>
      <c r="J187" s="762"/>
      <c r="K187" s="762"/>
      <c r="L187" s="762"/>
    </row>
    <row r="188" spans="1:12">
      <c r="A188" s="765">
        <v>4169610165</v>
      </c>
      <c r="B188" s="7" t="s">
        <v>1339</v>
      </c>
      <c r="C188" s="751">
        <v>-2250</v>
      </c>
      <c r="D188" s="751">
        <v>0</v>
      </c>
      <c r="E188" s="761">
        <v>-720</v>
      </c>
      <c r="F188" s="751">
        <v>0</v>
      </c>
      <c r="G188" s="761">
        <v>-2970</v>
      </c>
      <c r="I188" s="764"/>
      <c r="J188" s="762"/>
      <c r="K188" s="762"/>
      <c r="L188" s="762"/>
    </row>
    <row r="189" spans="1:12">
      <c r="A189" s="765">
        <v>4169610903</v>
      </c>
      <c r="B189" s="7" t="s">
        <v>1340</v>
      </c>
      <c r="C189" s="751">
        <v>-1148433</v>
      </c>
      <c r="D189" s="752">
        <v>0</v>
      </c>
      <c r="E189" s="751">
        <v>0</v>
      </c>
      <c r="F189" s="751">
        <v>0</v>
      </c>
      <c r="G189" s="761">
        <v>-1148433</v>
      </c>
      <c r="I189" s="764"/>
      <c r="J189" s="762"/>
      <c r="K189" s="762"/>
      <c r="L189" s="762"/>
    </row>
    <row r="190" spans="1:12">
      <c r="A190" s="765">
        <v>4173711209</v>
      </c>
      <c r="B190" s="7" t="s">
        <v>1341</v>
      </c>
      <c r="C190" s="751">
        <v>-100000</v>
      </c>
      <c r="D190" s="752">
        <v>0</v>
      </c>
      <c r="E190" s="751">
        <v>0</v>
      </c>
      <c r="F190" s="751">
        <v>0</v>
      </c>
      <c r="G190" s="761">
        <v>-100000</v>
      </c>
      <c r="I190" s="764"/>
      <c r="J190" s="762"/>
      <c r="K190" s="762"/>
      <c r="L190" s="762"/>
    </row>
    <row r="191" spans="1:12">
      <c r="A191" s="765">
        <v>4213831000</v>
      </c>
      <c r="B191" s="7" t="s">
        <v>1139</v>
      </c>
      <c r="C191" s="751">
        <v>-16909923.25</v>
      </c>
      <c r="D191" s="752">
        <v>0</v>
      </c>
      <c r="E191" s="761">
        <v>-2345098.42</v>
      </c>
      <c r="F191" s="751">
        <v>0</v>
      </c>
      <c r="G191" s="761">
        <v>-19255021.670000002</v>
      </c>
      <c r="I191" s="764"/>
      <c r="J191" s="762"/>
      <c r="K191" s="762"/>
      <c r="L191" s="762"/>
    </row>
    <row r="192" spans="1:12">
      <c r="A192" s="765">
        <v>4213832000</v>
      </c>
      <c r="B192" s="7" t="s">
        <v>1342</v>
      </c>
      <c r="C192" s="751">
        <v>-1832772.72</v>
      </c>
      <c r="D192" s="752">
        <v>0</v>
      </c>
      <c r="E192" s="761">
        <v>-137953.79999999999</v>
      </c>
      <c r="F192" s="751">
        <v>0</v>
      </c>
      <c r="G192" s="761">
        <v>-1970726.52</v>
      </c>
      <c r="I192" s="764"/>
      <c r="J192" s="762"/>
      <c r="K192" s="762"/>
      <c r="L192" s="762"/>
    </row>
    <row r="193" spans="1:12">
      <c r="A193" s="765">
        <v>4213833000</v>
      </c>
      <c r="B193" s="7" t="s">
        <v>1140</v>
      </c>
      <c r="C193" s="751">
        <v>-3557669.03</v>
      </c>
      <c r="D193" s="752">
        <v>0</v>
      </c>
      <c r="E193" s="761">
        <v>-520169.78</v>
      </c>
      <c r="F193" s="751">
        <v>0</v>
      </c>
      <c r="G193" s="761">
        <v>-4077838.81</v>
      </c>
      <c r="I193" s="764"/>
      <c r="J193" s="762"/>
      <c r="K193" s="762"/>
      <c r="L193" s="762"/>
    </row>
    <row r="194" spans="1:12">
      <c r="A194" s="765">
        <v>4213834000</v>
      </c>
      <c r="B194" s="7" t="s">
        <v>1141</v>
      </c>
      <c r="C194" s="751">
        <v>-50000</v>
      </c>
      <c r="D194" s="752">
        <v>0</v>
      </c>
      <c r="E194" s="751">
        <v>0</v>
      </c>
      <c r="F194" s="751">
        <v>0</v>
      </c>
      <c r="G194" s="761">
        <v>-50000</v>
      </c>
      <c r="I194" s="764"/>
      <c r="J194" s="762"/>
      <c r="K194" s="762"/>
      <c r="L194" s="762"/>
    </row>
    <row r="195" spans="1:12">
      <c r="A195" s="765">
        <v>4221911000</v>
      </c>
      <c r="B195" s="7" t="s">
        <v>1139</v>
      </c>
      <c r="C195" s="751">
        <v>-51174882.439999998</v>
      </c>
      <c r="D195" s="752">
        <v>0</v>
      </c>
      <c r="E195" s="751">
        <v>0</v>
      </c>
      <c r="F195" s="751">
        <v>0</v>
      </c>
      <c r="G195" s="761">
        <v>-51174882.439999998</v>
      </c>
      <c r="I195" s="764"/>
      <c r="J195" s="762"/>
      <c r="K195" s="762"/>
      <c r="L195" s="762"/>
    </row>
    <row r="196" spans="1:12">
      <c r="A196" s="765">
        <v>4221912000</v>
      </c>
      <c r="B196" s="7" t="s">
        <v>1342</v>
      </c>
      <c r="C196" s="751">
        <v>-3846743.54</v>
      </c>
      <c r="D196" s="751">
        <v>0</v>
      </c>
      <c r="E196" s="761">
        <v>-10745.8</v>
      </c>
      <c r="F196" s="751">
        <v>0</v>
      </c>
      <c r="G196" s="761">
        <v>-3857489.34</v>
      </c>
      <c r="I196" s="764"/>
      <c r="J196" s="762"/>
      <c r="K196" s="762"/>
      <c r="L196" s="762"/>
    </row>
    <row r="197" spans="1:12">
      <c r="A197" s="765">
        <v>4221913000</v>
      </c>
      <c r="B197" s="7" t="s">
        <v>1140</v>
      </c>
      <c r="C197" s="751">
        <v>-8099937.1699999999</v>
      </c>
      <c r="D197" s="751">
        <v>0</v>
      </c>
      <c r="E197" s="761">
        <v>-501001.38</v>
      </c>
      <c r="F197" s="751">
        <v>0</v>
      </c>
      <c r="G197" s="761">
        <v>-8600938.5500000007</v>
      </c>
      <c r="I197" s="764"/>
      <c r="J197" s="762"/>
      <c r="K197" s="762"/>
      <c r="L197" s="762"/>
    </row>
    <row r="198" spans="1:12">
      <c r="A198" s="765">
        <v>4221914000</v>
      </c>
      <c r="B198" s="7" t="s">
        <v>1141</v>
      </c>
      <c r="C198" s="751">
        <v>-1259775.1200000001</v>
      </c>
      <c r="D198" s="751">
        <v>0</v>
      </c>
      <c r="E198" s="751">
        <v>0</v>
      </c>
      <c r="F198" s="751">
        <v>0</v>
      </c>
      <c r="G198" s="761">
        <v>-1259775.1200000001</v>
      </c>
      <c r="I198" s="764"/>
      <c r="J198" s="762"/>
      <c r="K198" s="762"/>
      <c r="L198" s="762"/>
    </row>
    <row r="199" spans="1:12">
      <c r="A199" s="765">
        <v>4311511001</v>
      </c>
      <c r="B199" s="7" t="s">
        <v>1142</v>
      </c>
      <c r="C199" s="751">
        <v>-81214.62</v>
      </c>
      <c r="D199" s="751">
        <v>1126.17</v>
      </c>
      <c r="E199" s="761">
        <v>-47158.39</v>
      </c>
      <c r="F199" s="751">
        <v>0</v>
      </c>
      <c r="G199" s="761">
        <v>-127246.84</v>
      </c>
      <c r="I199" s="764"/>
      <c r="J199" s="762"/>
      <c r="K199" s="762"/>
      <c r="L199" s="762"/>
    </row>
    <row r="200" spans="1:12">
      <c r="A200" s="765">
        <v>4311511008</v>
      </c>
      <c r="B200" s="7" t="s">
        <v>1343</v>
      </c>
      <c r="C200" s="751">
        <v>-61241.54</v>
      </c>
      <c r="D200" s="751">
        <v>0</v>
      </c>
      <c r="E200" s="761">
        <v>-4287.16</v>
      </c>
      <c r="F200" s="751">
        <v>0</v>
      </c>
      <c r="G200" s="761">
        <v>-65528.7</v>
      </c>
      <c r="I200" s="764"/>
      <c r="J200" s="762"/>
      <c r="K200" s="762"/>
      <c r="L200" s="762"/>
    </row>
    <row r="201" spans="1:12">
      <c r="A201" s="765">
        <v>4311511013</v>
      </c>
      <c r="B201" s="7" t="s">
        <v>1344</v>
      </c>
      <c r="C201" s="751">
        <v>-117969.2</v>
      </c>
      <c r="D201" s="752">
        <v>0</v>
      </c>
      <c r="E201" s="761">
        <v>-4502.18</v>
      </c>
      <c r="F201" s="751">
        <v>0</v>
      </c>
      <c r="G201" s="761">
        <v>-122471.38</v>
      </c>
      <c r="I201" s="764"/>
      <c r="J201" s="762"/>
      <c r="K201" s="762"/>
      <c r="L201" s="762"/>
    </row>
    <row r="202" spans="1:12">
      <c r="A202" s="765">
        <v>4399000008</v>
      </c>
      <c r="B202" s="7" t="s">
        <v>1345</v>
      </c>
      <c r="C202" s="751">
        <v>1.83</v>
      </c>
      <c r="D202" s="751">
        <v>0.82</v>
      </c>
      <c r="E202" s="761">
        <v>-0.34</v>
      </c>
      <c r="F202" s="751">
        <v>2.31</v>
      </c>
      <c r="G202" s="751">
        <v>0</v>
      </c>
      <c r="I202" s="764"/>
      <c r="J202" s="762"/>
      <c r="K202" s="762"/>
      <c r="L202" s="762"/>
    </row>
    <row r="203" spans="1:12">
      <c r="A203" s="765">
        <v>5111113000</v>
      </c>
      <c r="B203" s="7" t="s">
        <v>1346</v>
      </c>
      <c r="C203" s="751">
        <v>23141788.289999999</v>
      </c>
      <c r="D203" s="751">
        <v>2896001.96</v>
      </c>
      <c r="E203" s="752">
        <v>0</v>
      </c>
      <c r="F203" s="751">
        <v>26037790.25</v>
      </c>
      <c r="G203" s="751">
        <v>0</v>
      </c>
      <c r="I203" s="764"/>
      <c r="J203" s="762"/>
      <c r="K203" s="762"/>
      <c r="L203" s="762"/>
    </row>
    <row r="204" spans="1:12">
      <c r="A204" s="765">
        <v>5112121000</v>
      </c>
      <c r="B204" s="7" t="s">
        <v>1347</v>
      </c>
      <c r="C204" s="751">
        <v>11512607.119999999</v>
      </c>
      <c r="D204" s="751">
        <v>2259594.25</v>
      </c>
      <c r="E204" s="761">
        <v>-533885.4</v>
      </c>
      <c r="F204" s="751">
        <v>13238315.970000001</v>
      </c>
      <c r="G204" s="751">
        <v>0</v>
      </c>
      <c r="I204" s="764"/>
      <c r="J204" s="762"/>
      <c r="K204" s="762"/>
      <c r="L204" s="762"/>
    </row>
    <row r="205" spans="1:12">
      <c r="A205" s="765">
        <v>5113132000</v>
      </c>
      <c r="B205" s="7" t="s">
        <v>1348</v>
      </c>
      <c r="C205" s="751">
        <v>189413.15</v>
      </c>
      <c r="D205" s="751">
        <v>27339.98</v>
      </c>
      <c r="E205" s="751">
        <v>0</v>
      </c>
      <c r="F205" s="751">
        <v>216753.13</v>
      </c>
      <c r="G205" s="751">
        <v>0</v>
      </c>
      <c r="I205" s="764"/>
      <c r="J205" s="762"/>
      <c r="K205" s="762"/>
      <c r="L205" s="762"/>
    </row>
    <row r="206" spans="1:12">
      <c r="A206" s="765">
        <v>5114141000</v>
      </c>
      <c r="B206" s="7" t="s">
        <v>1349</v>
      </c>
      <c r="C206" s="751">
        <v>2292587.33</v>
      </c>
      <c r="D206" s="751">
        <v>255787.67</v>
      </c>
      <c r="E206" s="761">
        <v>-409.96</v>
      </c>
      <c r="F206" s="751">
        <v>2547965.04</v>
      </c>
      <c r="G206" s="751">
        <v>0</v>
      </c>
      <c r="I206" s="764"/>
      <c r="J206" s="762"/>
      <c r="K206" s="762"/>
      <c r="L206" s="762"/>
    </row>
    <row r="207" spans="1:12">
      <c r="A207" s="765">
        <v>5114142000</v>
      </c>
      <c r="B207" s="7" t="s">
        <v>1350</v>
      </c>
      <c r="C207" s="751">
        <v>1410562.19</v>
      </c>
      <c r="D207" s="751">
        <v>0</v>
      </c>
      <c r="E207" s="751">
        <v>0</v>
      </c>
      <c r="F207" s="751">
        <v>1410562.19</v>
      </c>
      <c r="G207" s="751">
        <v>0</v>
      </c>
      <c r="I207" s="764"/>
      <c r="J207" s="762"/>
      <c r="K207" s="762"/>
      <c r="L207" s="762"/>
    </row>
    <row r="208" spans="1:12">
      <c r="A208" s="765">
        <v>5114143000</v>
      </c>
      <c r="B208" s="7" t="s">
        <v>1351</v>
      </c>
      <c r="C208" s="751">
        <v>1561657.85</v>
      </c>
      <c r="D208" s="751">
        <v>0</v>
      </c>
      <c r="E208" s="761">
        <v>-117.38</v>
      </c>
      <c r="F208" s="751">
        <v>1561540.47</v>
      </c>
      <c r="G208" s="751">
        <v>0</v>
      </c>
      <c r="I208" s="764"/>
      <c r="J208" s="762"/>
      <c r="K208" s="762"/>
      <c r="L208" s="762"/>
    </row>
    <row r="209" spans="1:12">
      <c r="A209" s="765">
        <v>5114144000</v>
      </c>
      <c r="B209" s="7" t="s">
        <v>1144</v>
      </c>
      <c r="C209" s="751">
        <v>7870</v>
      </c>
      <c r="D209" s="751">
        <v>0</v>
      </c>
      <c r="E209" s="752">
        <v>0</v>
      </c>
      <c r="F209" s="751">
        <v>7870</v>
      </c>
      <c r="G209" s="751">
        <v>0</v>
      </c>
      <c r="I209" s="764"/>
      <c r="J209" s="762"/>
      <c r="K209" s="762"/>
      <c r="L209" s="762"/>
    </row>
    <row r="210" spans="1:12">
      <c r="A210" s="765">
        <v>5115154000</v>
      </c>
      <c r="B210" s="7" t="s">
        <v>1352</v>
      </c>
      <c r="C210" s="751">
        <v>5751233.9699999997</v>
      </c>
      <c r="D210" s="751">
        <v>741499.24</v>
      </c>
      <c r="E210" s="751">
        <v>0</v>
      </c>
      <c r="F210" s="751">
        <v>6492733.21</v>
      </c>
      <c r="G210" s="751">
        <v>0</v>
      </c>
      <c r="I210" s="764"/>
      <c r="J210" s="762"/>
      <c r="K210" s="762"/>
      <c r="L210" s="762"/>
    </row>
    <row r="211" spans="1:12">
      <c r="A211" s="765">
        <v>5115155000</v>
      </c>
      <c r="B211" s="7" t="s">
        <v>1353</v>
      </c>
      <c r="C211" s="751">
        <v>66457</v>
      </c>
      <c r="D211" s="751">
        <v>2900</v>
      </c>
      <c r="E211" s="752">
        <v>0</v>
      </c>
      <c r="F211" s="751">
        <v>69357</v>
      </c>
      <c r="G211" s="751">
        <v>0</v>
      </c>
      <c r="I211" s="764"/>
      <c r="J211" s="762"/>
      <c r="K211" s="762"/>
      <c r="L211" s="762"/>
    </row>
    <row r="212" spans="1:12">
      <c r="A212" s="765">
        <v>5121211000</v>
      </c>
      <c r="B212" s="7" t="s">
        <v>1354</v>
      </c>
      <c r="C212" s="751">
        <v>123521.13</v>
      </c>
      <c r="D212" s="751">
        <v>35270.620000000003</v>
      </c>
      <c r="E212" s="751">
        <v>0</v>
      </c>
      <c r="F212" s="751">
        <v>158791.75</v>
      </c>
      <c r="G212" s="751">
        <v>0</v>
      </c>
      <c r="I212" s="764"/>
      <c r="J212" s="762"/>
      <c r="K212" s="762"/>
      <c r="L212" s="762"/>
    </row>
    <row r="213" spans="1:12">
      <c r="A213" s="765">
        <v>5121212000</v>
      </c>
      <c r="B213" s="7" t="s">
        <v>1355</v>
      </c>
      <c r="C213" s="751">
        <v>4000</v>
      </c>
      <c r="D213" s="751">
        <v>0</v>
      </c>
      <c r="E213" s="752">
        <v>0</v>
      </c>
      <c r="F213" s="751">
        <v>4000</v>
      </c>
      <c r="G213" s="751">
        <v>0</v>
      </c>
      <c r="I213" s="764"/>
      <c r="J213" s="762"/>
      <c r="K213" s="762"/>
      <c r="L213" s="762"/>
    </row>
    <row r="214" spans="1:12">
      <c r="A214" s="765">
        <v>5121214000</v>
      </c>
      <c r="B214" s="7" t="s">
        <v>1356</v>
      </c>
      <c r="C214" s="751">
        <v>47879.72</v>
      </c>
      <c r="D214" s="751">
        <v>5470</v>
      </c>
      <c r="E214" s="752">
        <v>0</v>
      </c>
      <c r="F214" s="751">
        <v>53349.72</v>
      </c>
      <c r="G214" s="751">
        <v>0</v>
      </c>
      <c r="I214" s="764"/>
      <c r="J214" s="762"/>
      <c r="K214" s="762"/>
      <c r="L214" s="762"/>
    </row>
    <row r="215" spans="1:12">
      <c r="A215" s="765">
        <v>5121215000</v>
      </c>
      <c r="B215" s="7" t="s">
        <v>1357</v>
      </c>
      <c r="C215" s="751">
        <v>108724.81</v>
      </c>
      <c r="D215" s="751">
        <v>405077.66</v>
      </c>
      <c r="E215" s="752">
        <v>0</v>
      </c>
      <c r="F215" s="751">
        <v>513802.47</v>
      </c>
      <c r="G215" s="751">
        <v>0</v>
      </c>
      <c r="I215" s="764"/>
      <c r="J215" s="762"/>
      <c r="K215" s="762"/>
      <c r="L215" s="762"/>
    </row>
    <row r="216" spans="1:12">
      <c r="A216" s="765">
        <v>5121216000</v>
      </c>
      <c r="B216" s="7" t="s">
        <v>1145</v>
      </c>
      <c r="C216" s="751">
        <v>165822.65</v>
      </c>
      <c r="D216" s="751">
        <v>23626.3</v>
      </c>
      <c r="E216" s="752">
        <v>0</v>
      </c>
      <c r="F216" s="751">
        <v>189448.95</v>
      </c>
      <c r="G216" s="751">
        <v>0</v>
      </c>
      <c r="I216" s="764"/>
      <c r="J216" s="762"/>
      <c r="K216" s="762"/>
      <c r="L216" s="762"/>
    </row>
    <row r="217" spans="1:12">
      <c r="A217" s="765">
        <v>5121217000</v>
      </c>
      <c r="B217" s="7" t="s">
        <v>1358</v>
      </c>
      <c r="C217" s="751">
        <v>409806.61</v>
      </c>
      <c r="D217" s="751">
        <v>21871.040000000001</v>
      </c>
      <c r="E217" s="751">
        <v>0</v>
      </c>
      <c r="F217" s="751">
        <v>431677.65</v>
      </c>
      <c r="G217" s="751">
        <v>0</v>
      </c>
      <c r="I217" s="764"/>
      <c r="J217" s="762"/>
      <c r="K217" s="762"/>
      <c r="L217" s="762"/>
    </row>
    <row r="218" spans="1:12">
      <c r="A218" s="765">
        <v>5122221000</v>
      </c>
      <c r="B218" s="7" t="s">
        <v>1359</v>
      </c>
      <c r="C218" s="751">
        <v>213801.33</v>
      </c>
      <c r="D218" s="751">
        <v>21968.880000000001</v>
      </c>
      <c r="E218" s="751">
        <v>0</v>
      </c>
      <c r="F218" s="751">
        <v>235770.21</v>
      </c>
      <c r="G218" s="751">
        <v>0</v>
      </c>
      <c r="I218" s="764"/>
      <c r="J218" s="762"/>
      <c r="K218" s="762"/>
      <c r="L218" s="762"/>
    </row>
    <row r="219" spans="1:12">
      <c r="A219" s="765">
        <v>5122223000</v>
      </c>
      <c r="B219" s="7" t="s">
        <v>1360</v>
      </c>
      <c r="C219" s="751">
        <v>8957.07</v>
      </c>
      <c r="D219" s="751">
        <v>0</v>
      </c>
      <c r="E219" s="752">
        <v>0</v>
      </c>
      <c r="F219" s="751">
        <v>8957.07</v>
      </c>
      <c r="G219" s="751">
        <v>0</v>
      </c>
      <c r="I219" s="764"/>
      <c r="J219" s="762"/>
      <c r="K219" s="762"/>
      <c r="L219" s="762"/>
    </row>
    <row r="220" spans="1:12">
      <c r="A220" s="765">
        <v>5123231000</v>
      </c>
      <c r="B220" s="7" t="s">
        <v>1361</v>
      </c>
      <c r="C220" s="751">
        <v>11566.1</v>
      </c>
      <c r="D220" s="751">
        <v>0</v>
      </c>
      <c r="E220" s="751">
        <v>0</v>
      </c>
      <c r="F220" s="751">
        <v>11566.1</v>
      </c>
      <c r="G220" s="751">
        <v>0</v>
      </c>
      <c r="I220" s="764"/>
      <c r="J220" s="762"/>
      <c r="K220" s="762"/>
      <c r="L220" s="762"/>
    </row>
    <row r="221" spans="1:12">
      <c r="A221" s="765">
        <v>5123236000</v>
      </c>
      <c r="B221" s="7" t="s">
        <v>1362</v>
      </c>
      <c r="C221" s="751">
        <v>2417.54</v>
      </c>
      <c r="D221" s="751">
        <v>0</v>
      </c>
      <c r="E221" s="752">
        <v>0</v>
      </c>
      <c r="F221" s="751">
        <v>2417.54</v>
      </c>
      <c r="G221" s="751">
        <v>0</v>
      </c>
      <c r="I221" s="764"/>
      <c r="J221" s="762"/>
      <c r="K221" s="762"/>
      <c r="L221" s="762"/>
    </row>
    <row r="222" spans="1:12">
      <c r="A222" s="765">
        <v>5123239000</v>
      </c>
      <c r="B222" s="7" t="s">
        <v>1363</v>
      </c>
      <c r="C222" s="751">
        <v>83100.429999999993</v>
      </c>
      <c r="D222" s="751">
        <v>0</v>
      </c>
      <c r="E222" s="751">
        <v>0</v>
      </c>
      <c r="F222" s="751">
        <v>83100.429999999993</v>
      </c>
      <c r="G222" s="751">
        <v>0</v>
      </c>
      <c r="I222" s="764"/>
      <c r="J222" s="762"/>
      <c r="K222" s="762"/>
      <c r="L222" s="762"/>
    </row>
    <row r="223" spans="1:12">
      <c r="A223" s="765">
        <v>5124241000</v>
      </c>
      <c r="B223" s="7" t="s">
        <v>1364</v>
      </c>
      <c r="C223" s="751">
        <v>9090</v>
      </c>
      <c r="D223" s="751">
        <v>0</v>
      </c>
      <c r="E223" s="751">
        <v>0</v>
      </c>
      <c r="F223" s="751">
        <v>9090</v>
      </c>
      <c r="G223" s="751">
        <v>0</v>
      </c>
      <c r="I223" s="764"/>
      <c r="J223" s="762"/>
      <c r="K223" s="762"/>
      <c r="L223" s="762"/>
    </row>
    <row r="224" spans="1:12">
      <c r="A224" s="765">
        <v>5124242000</v>
      </c>
      <c r="B224" s="7" t="s">
        <v>1365</v>
      </c>
      <c r="C224" s="751">
        <v>1953</v>
      </c>
      <c r="D224" s="751">
        <v>0</v>
      </c>
      <c r="E224" s="751">
        <v>0</v>
      </c>
      <c r="F224" s="751">
        <v>1953</v>
      </c>
      <c r="G224" s="751">
        <v>0</v>
      </c>
      <c r="I224" s="764"/>
      <c r="J224" s="762"/>
      <c r="K224" s="762"/>
      <c r="L224" s="762"/>
    </row>
    <row r="225" spans="1:12">
      <c r="A225" s="765">
        <v>5124243000</v>
      </c>
      <c r="B225" s="7" t="s">
        <v>1366</v>
      </c>
      <c r="C225" s="751">
        <v>1107</v>
      </c>
      <c r="D225" s="751">
        <v>0</v>
      </c>
      <c r="E225" s="751">
        <v>0</v>
      </c>
      <c r="F225" s="751">
        <v>1107</v>
      </c>
      <c r="G225" s="751">
        <v>0</v>
      </c>
      <c r="I225" s="764"/>
      <c r="J225" s="762"/>
      <c r="K225" s="762"/>
      <c r="L225" s="762"/>
    </row>
    <row r="226" spans="1:12">
      <c r="A226" s="765">
        <v>5124245000</v>
      </c>
      <c r="B226" s="7" t="s">
        <v>1367</v>
      </c>
      <c r="C226" s="751">
        <v>7495</v>
      </c>
      <c r="D226" s="751">
        <v>0</v>
      </c>
      <c r="E226" s="752">
        <v>0</v>
      </c>
      <c r="F226" s="751">
        <v>7495</v>
      </c>
      <c r="G226" s="751">
        <v>0</v>
      </c>
      <c r="I226" s="764"/>
      <c r="J226" s="762"/>
      <c r="K226" s="762"/>
      <c r="L226" s="762"/>
    </row>
    <row r="227" spans="1:12">
      <c r="A227" s="765">
        <v>5124246000</v>
      </c>
      <c r="B227" s="7" t="s">
        <v>1368</v>
      </c>
      <c r="C227" s="751">
        <v>1082962.74</v>
      </c>
      <c r="D227" s="751">
        <v>10827.35</v>
      </c>
      <c r="E227" s="751">
        <v>0</v>
      </c>
      <c r="F227" s="751">
        <v>1093790.0900000001</v>
      </c>
      <c r="G227" s="751">
        <v>0</v>
      </c>
      <c r="I227" s="764"/>
      <c r="J227" s="762"/>
      <c r="K227" s="762"/>
      <c r="L227" s="762"/>
    </row>
    <row r="228" spans="1:12">
      <c r="A228" s="765">
        <v>5124247000</v>
      </c>
      <c r="B228" s="7" t="s">
        <v>1369</v>
      </c>
      <c r="C228" s="751">
        <v>30546.75</v>
      </c>
      <c r="D228" s="751">
        <v>311250.21999999997</v>
      </c>
      <c r="E228" s="751">
        <v>0</v>
      </c>
      <c r="F228" s="751">
        <v>341796.97</v>
      </c>
      <c r="G228" s="751">
        <v>0</v>
      </c>
      <c r="I228" s="764"/>
      <c r="J228" s="762"/>
      <c r="K228" s="762"/>
      <c r="L228" s="762"/>
    </row>
    <row r="229" spans="1:12">
      <c r="A229" s="765">
        <v>5124248000</v>
      </c>
      <c r="B229" s="7" t="s">
        <v>1370</v>
      </c>
      <c r="C229" s="751">
        <v>28729.61</v>
      </c>
      <c r="D229" s="751">
        <v>0</v>
      </c>
      <c r="E229" s="752">
        <v>0</v>
      </c>
      <c r="F229" s="751">
        <v>28729.61</v>
      </c>
      <c r="G229" s="751">
        <v>0</v>
      </c>
      <c r="I229" s="764"/>
      <c r="J229" s="762"/>
      <c r="K229" s="762"/>
      <c r="L229" s="762"/>
    </row>
    <row r="230" spans="1:12">
      <c r="A230" s="765">
        <v>5124249000</v>
      </c>
      <c r="B230" s="7" t="s">
        <v>1371</v>
      </c>
      <c r="C230" s="751">
        <v>135545.67000000001</v>
      </c>
      <c r="D230" s="751">
        <v>476062.23</v>
      </c>
      <c r="E230" s="751">
        <v>0</v>
      </c>
      <c r="F230" s="751">
        <v>611607.9</v>
      </c>
      <c r="G230" s="751">
        <v>0</v>
      </c>
      <c r="I230" s="764"/>
      <c r="J230" s="762"/>
      <c r="K230" s="762"/>
      <c r="L230" s="762"/>
    </row>
    <row r="231" spans="1:12">
      <c r="A231" s="765">
        <v>5125251000</v>
      </c>
      <c r="B231" s="7" t="s">
        <v>1146</v>
      </c>
      <c r="C231" s="751">
        <v>207437.84</v>
      </c>
      <c r="D231" s="751">
        <v>0</v>
      </c>
      <c r="E231" s="751">
        <v>0</v>
      </c>
      <c r="F231" s="751">
        <v>207437.84</v>
      </c>
      <c r="G231" s="751">
        <v>0</v>
      </c>
      <c r="I231" s="764"/>
      <c r="J231" s="762"/>
      <c r="K231" s="762"/>
      <c r="L231" s="762"/>
    </row>
    <row r="232" spans="1:12">
      <c r="A232" s="765">
        <v>5125252000</v>
      </c>
      <c r="B232" s="7" t="s">
        <v>1372</v>
      </c>
      <c r="C232" s="751">
        <v>1728</v>
      </c>
      <c r="D232" s="751">
        <v>18360</v>
      </c>
      <c r="E232" s="752">
        <v>0</v>
      </c>
      <c r="F232" s="751">
        <v>20088</v>
      </c>
      <c r="G232" s="751">
        <v>0</v>
      </c>
      <c r="I232" s="764"/>
      <c r="J232" s="762"/>
      <c r="K232" s="762"/>
      <c r="L232" s="762"/>
    </row>
    <row r="233" spans="1:12">
      <c r="A233" s="765">
        <v>5125253000</v>
      </c>
      <c r="B233" s="7" t="s">
        <v>1373</v>
      </c>
      <c r="C233" s="751">
        <v>51547.78</v>
      </c>
      <c r="D233" s="751">
        <v>21123.599999999999</v>
      </c>
      <c r="E233" s="751">
        <v>0</v>
      </c>
      <c r="F233" s="751">
        <v>72671.38</v>
      </c>
      <c r="G233" s="751">
        <v>0</v>
      </c>
      <c r="I233" s="764"/>
      <c r="J233" s="762"/>
      <c r="K233" s="762"/>
      <c r="L233" s="762"/>
    </row>
    <row r="234" spans="1:12">
      <c r="A234" s="765">
        <v>5125254000</v>
      </c>
      <c r="B234" s="7" t="s">
        <v>1374</v>
      </c>
      <c r="C234" s="751">
        <v>5554.08</v>
      </c>
      <c r="D234" s="751">
        <v>5113.7700000000004</v>
      </c>
      <c r="E234" s="752">
        <v>0</v>
      </c>
      <c r="F234" s="751">
        <v>10667.85</v>
      </c>
      <c r="G234" s="751">
        <v>0</v>
      </c>
      <c r="I234" s="764"/>
      <c r="J234" s="762"/>
      <c r="K234" s="762"/>
      <c r="L234" s="762"/>
    </row>
    <row r="235" spans="1:12">
      <c r="A235" s="765">
        <v>5125255000</v>
      </c>
      <c r="B235" s="7" t="s">
        <v>1375</v>
      </c>
      <c r="C235" s="751">
        <v>292164.52</v>
      </c>
      <c r="D235" s="751">
        <v>121464.79</v>
      </c>
      <c r="E235" s="751">
        <v>0</v>
      </c>
      <c r="F235" s="751">
        <v>413629.31</v>
      </c>
      <c r="G235" s="751">
        <v>0</v>
      </c>
      <c r="I235" s="764"/>
      <c r="J235" s="762"/>
      <c r="K235" s="762"/>
      <c r="L235" s="762"/>
    </row>
    <row r="236" spans="1:12">
      <c r="A236" s="765">
        <v>5125259000</v>
      </c>
      <c r="B236" s="7" t="s">
        <v>1376</v>
      </c>
      <c r="C236" s="751">
        <v>0</v>
      </c>
      <c r="D236" s="751">
        <v>626.4</v>
      </c>
      <c r="E236" s="752">
        <v>0</v>
      </c>
      <c r="F236" s="751">
        <v>626.4</v>
      </c>
      <c r="G236" s="751">
        <v>0</v>
      </c>
      <c r="I236" s="764"/>
      <c r="J236" s="762"/>
      <c r="K236" s="762"/>
      <c r="L236" s="762"/>
    </row>
    <row r="237" spans="1:12">
      <c r="A237" s="765">
        <v>5126261000</v>
      </c>
      <c r="B237" s="7" t="s">
        <v>1377</v>
      </c>
      <c r="C237" s="751">
        <v>943814</v>
      </c>
      <c r="D237" s="751">
        <v>35920.019999999997</v>
      </c>
      <c r="E237" s="751">
        <v>0</v>
      </c>
      <c r="F237" s="751">
        <v>979734.02</v>
      </c>
      <c r="G237" s="751">
        <v>0</v>
      </c>
      <c r="I237" s="764"/>
      <c r="J237" s="762"/>
      <c r="K237" s="762"/>
      <c r="L237" s="762"/>
    </row>
    <row r="238" spans="1:12">
      <c r="A238" s="765">
        <v>5127272000</v>
      </c>
      <c r="B238" s="7" t="s">
        <v>1147</v>
      </c>
      <c r="C238" s="751">
        <v>14502.53</v>
      </c>
      <c r="D238" s="751">
        <v>1392</v>
      </c>
      <c r="E238" s="752">
        <v>0</v>
      </c>
      <c r="F238" s="751">
        <v>15894.53</v>
      </c>
      <c r="G238" s="751">
        <v>0</v>
      </c>
      <c r="I238" s="764"/>
      <c r="J238" s="762"/>
      <c r="K238" s="762"/>
      <c r="L238" s="762"/>
    </row>
    <row r="239" spans="1:12">
      <c r="A239" s="765">
        <v>5127273000</v>
      </c>
      <c r="B239" s="7" t="s">
        <v>1148</v>
      </c>
      <c r="C239" s="751">
        <v>124803.38</v>
      </c>
      <c r="D239" s="751">
        <v>67623.360000000001</v>
      </c>
      <c r="E239" s="752">
        <v>0</v>
      </c>
      <c r="F239" s="751">
        <v>192426.74</v>
      </c>
      <c r="G239" s="751">
        <v>0</v>
      </c>
      <c r="I239" s="764"/>
      <c r="J239" s="762"/>
      <c r="K239" s="762"/>
      <c r="L239" s="762"/>
    </row>
    <row r="240" spans="1:12">
      <c r="A240" s="765">
        <v>5127274000</v>
      </c>
      <c r="B240" s="7" t="s">
        <v>1149</v>
      </c>
      <c r="C240" s="751">
        <v>102.43</v>
      </c>
      <c r="D240" s="751">
        <v>0</v>
      </c>
      <c r="E240" s="752">
        <v>0</v>
      </c>
      <c r="F240" s="751">
        <v>102.43</v>
      </c>
      <c r="G240" s="751">
        <v>0</v>
      </c>
      <c r="I240" s="764"/>
      <c r="J240" s="762"/>
      <c r="K240" s="762"/>
      <c r="L240" s="762"/>
    </row>
    <row r="241" spans="1:12">
      <c r="A241" s="765">
        <v>5129291000</v>
      </c>
      <c r="B241" s="7" t="s">
        <v>1150</v>
      </c>
      <c r="C241" s="751">
        <v>363756.59</v>
      </c>
      <c r="D241" s="751">
        <v>145</v>
      </c>
      <c r="E241" s="751">
        <v>0</v>
      </c>
      <c r="F241" s="751">
        <v>363901.59</v>
      </c>
      <c r="G241" s="751">
        <v>0</v>
      </c>
      <c r="I241" s="764"/>
      <c r="J241" s="762"/>
      <c r="K241" s="762"/>
      <c r="L241" s="762"/>
    </row>
    <row r="242" spans="1:12">
      <c r="A242" s="765">
        <v>5129292000</v>
      </c>
      <c r="B242" s="7" t="s">
        <v>1378</v>
      </c>
      <c r="C242" s="751">
        <v>395.99</v>
      </c>
      <c r="D242" s="751">
        <v>145.5</v>
      </c>
      <c r="E242" s="751">
        <v>0</v>
      </c>
      <c r="F242" s="751">
        <v>541.49</v>
      </c>
      <c r="G242" s="751">
        <v>0</v>
      </c>
      <c r="I242" s="764"/>
      <c r="J242" s="762"/>
      <c r="K242" s="762"/>
      <c r="L242" s="762"/>
    </row>
    <row r="243" spans="1:12">
      <c r="A243" s="765">
        <v>5129293000</v>
      </c>
      <c r="B243" s="7" t="s">
        <v>1379</v>
      </c>
      <c r="C243" s="751">
        <v>3525.71</v>
      </c>
      <c r="D243" s="751">
        <v>0</v>
      </c>
      <c r="E243" s="752">
        <v>0</v>
      </c>
      <c r="F243" s="751">
        <v>3525.71</v>
      </c>
      <c r="G243" s="751">
        <v>0</v>
      </c>
      <c r="I243" s="764"/>
      <c r="J243" s="762"/>
      <c r="K243" s="762"/>
      <c r="L243" s="762"/>
    </row>
    <row r="244" spans="1:12">
      <c r="A244" s="765">
        <v>5129294000</v>
      </c>
      <c r="B244" s="7" t="s">
        <v>1380</v>
      </c>
      <c r="C244" s="751">
        <v>239279.76</v>
      </c>
      <c r="D244" s="751">
        <v>32377.83</v>
      </c>
      <c r="E244" s="751">
        <v>0</v>
      </c>
      <c r="F244" s="751">
        <v>271657.59000000003</v>
      </c>
      <c r="G244" s="751">
        <v>0</v>
      </c>
      <c r="I244" s="764"/>
      <c r="J244" s="762"/>
      <c r="K244" s="762"/>
      <c r="L244" s="762"/>
    </row>
    <row r="245" spans="1:12">
      <c r="A245" s="765">
        <v>5129296000</v>
      </c>
      <c r="B245" s="7" t="s">
        <v>1381</v>
      </c>
      <c r="C245" s="751">
        <v>34191.31</v>
      </c>
      <c r="D245" s="751">
        <v>0</v>
      </c>
      <c r="E245" s="752">
        <v>0</v>
      </c>
      <c r="F245" s="751">
        <v>34191.31</v>
      </c>
      <c r="G245" s="751">
        <v>0</v>
      </c>
      <c r="I245" s="764"/>
      <c r="J245" s="762"/>
      <c r="K245" s="762"/>
      <c r="L245" s="762"/>
    </row>
    <row r="246" spans="1:12">
      <c r="A246" s="765">
        <v>5129298000</v>
      </c>
      <c r="B246" s="7" t="s">
        <v>1382</v>
      </c>
      <c r="C246" s="751">
        <v>48935.03</v>
      </c>
      <c r="D246" s="751">
        <v>0</v>
      </c>
      <c r="E246" s="751">
        <v>0</v>
      </c>
      <c r="F246" s="751">
        <v>48935.03</v>
      </c>
      <c r="G246" s="751">
        <v>0</v>
      </c>
      <c r="I246" s="764"/>
      <c r="J246" s="762"/>
      <c r="K246" s="762"/>
      <c r="L246" s="762"/>
    </row>
    <row r="247" spans="1:12">
      <c r="A247" s="765">
        <v>5129299000</v>
      </c>
      <c r="B247" s="7" t="s">
        <v>1383</v>
      </c>
      <c r="C247" s="751">
        <v>145</v>
      </c>
      <c r="D247" s="751">
        <v>0</v>
      </c>
      <c r="E247" s="751">
        <v>0</v>
      </c>
      <c r="F247" s="751">
        <v>145</v>
      </c>
      <c r="G247" s="751">
        <v>0</v>
      </c>
      <c r="I247" s="764"/>
      <c r="J247" s="762"/>
      <c r="K247" s="762"/>
      <c r="L247" s="762"/>
    </row>
    <row r="248" spans="1:12">
      <c r="A248" s="765">
        <v>5131311000</v>
      </c>
      <c r="B248" s="7" t="s">
        <v>1384</v>
      </c>
      <c r="C248" s="751">
        <v>506014</v>
      </c>
      <c r="D248" s="751">
        <v>49448</v>
      </c>
      <c r="E248" s="752">
        <v>0</v>
      </c>
      <c r="F248" s="751">
        <v>555462</v>
      </c>
      <c r="G248" s="751">
        <v>0</v>
      </c>
      <c r="I248" s="764"/>
      <c r="J248" s="762"/>
      <c r="K248" s="762"/>
      <c r="L248" s="762"/>
    </row>
    <row r="249" spans="1:12">
      <c r="A249" s="765">
        <v>5131313000</v>
      </c>
      <c r="B249" s="7" t="s">
        <v>1385</v>
      </c>
      <c r="C249" s="751">
        <v>404700.81</v>
      </c>
      <c r="D249" s="751">
        <v>57906.61</v>
      </c>
      <c r="E249" s="752">
        <v>0</v>
      </c>
      <c r="F249" s="751">
        <v>462607.42</v>
      </c>
      <c r="G249" s="751">
        <v>0</v>
      </c>
      <c r="I249" s="764"/>
      <c r="J249" s="762"/>
      <c r="K249" s="762"/>
      <c r="L249" s="762"/>
    </row>
    <row r="250" spans="1:12">
      <c r="A250" s="765">
        <v>5131314000</v>
      </c>
      <c r="B250" s="7" t="s">
        <v>1151</v>
      </c>
      <c r="C250" s="751">
        <v>25789.439999999999</v>
      </c>
      <c r="D250" s="751">
        <v>7523</v>
      </c>
      <c r="E250" s="752">
        <v>0</v>
      </c>
      <c r="F250" s="751">
        <v>33312.44</v>
      </c>
      <c r="G250" s="751">
        <v>0</v>
      </c>
      <c r="I250" s="764"/>
      <c r="J250" s="762"/>
      <c r="K250" s="762"/>
      <c r="L250" s="762"/>
    </row>
    <row r="251" spans="1:12">
      <c r="A251" s="765">
        <v>5131315000</v>
      </c>
      <c r="B251" s="7" t="s">
        <v>1152</v>
      </c>
      <c r="C251" s="751">
        <v>2287</v>
      </c>
      <c r="D251" s="751">
        <v>2092</v>
      </c>
      <c r="E251" s="761">
        <v>-2092</v>
      </c>
      <c r="F251" s="751">
        <v>2287</v>
      </c>
      <c r="G251" s="751">
        <v>0</v>
      </c>
      <c r="I251" s="764"/>
      <c r="J251" s="762"/>
      <c r="K251" s="762"/>
      <c r="L251" s="762"/>
    </row>
    <row r="252" spans="1:12">
      <c r="A252" s="765">
        <v>5131317000</v>
      </c>
      <c r="B252" s="7" t="s">
        <v>1386</v>
      </c>
      <c r="C252" s="751">
        <v>447119.68</v>
      </c>
      <c r="D252" s="751">
        <v>104400</v>
      </c>
      <c r="E252" s="752">
        <v>0</v>
      </c>
      <c r="F252" s="751">
        <v>551519.68000000005</v>
      </c>
      <c r="G252" s="751">
        <v>0</v>
      </c>
      <c r="I252" s="764"/>
      <c r="J252" s="762"/>
      <c r="K252" s="762"/>
      <c r="L252" s="762"/>
    </row>
    <row r="253" spans="1:12">
      <c r="A253" s="765">
        <v>5131318000</v>
      </c>
      <c r="B253" s="7" t="s">
        <v>1387</v>
      </c>
      <c r="C253" s="751">
        <v>21051.85</v>
      </c>
      <c r="D253" s="751">
        <v>8476.6</v>
      </c>
      <c r="E253" s="751">
        <v>0</v>
      </c>
      <c r="F253" s="751">
        <v>29528.45</v>
      </c>
      <c r="G253" s="751">
        <v>0</v>
      </c>
      <c r="I253" s="764"/>
      <c r="J253" s="762"/>
      <c r="K253" s="762"/>
      <c r="L253" s="762"/>
    </row>
    <row r="254" spans="1:12">
      <c r="A254" s="765">
        <v>5132323000</v>
      </c>
      <c r="B254" s="7" t="s">
        <v>1388</v>
      </c>
      <c r="C254" s="751">
        <v>54000</v>
      </c>
      <c r="D254" s="751">
        <v>0</v>
      </c>
      <c r="E254" s="752">
        <v>0</v>
      </c>
      <c r="F254" s="751">
        <v>54000</v>
      </c>
      <c r="G254" s="751">
        <v>0</v>
      </c>
      <c r="I254" s="764"/>
      <c r="J254" s="762"/>
      <c r="K254" s="762"/>
      <c r="L254" s="762"/>
    </row>
    <row r="255" spans="1:12">
      <c r="A255" s="765">
        <v>5132327000</v>
      </c>
      <c r="B255" s="7" t="s">
        <v>1389</v>
      </c>
      <c r="C255" s="751">
        <v>711534.81</v>
      </c>
      <c r="D255" s="751">
        <v>24430.31</v>
      </c>
      <c r="E255" s="751">
        <v>0</v>
      </c>
      <c r="F255" s="751">
        <v>735965.12</v>
      </c>
      <c r="G255" s="751">
        <v>0</v>
      </c>
      <c r="I255" s="764"/>
      <c r="J255" s="762"/>
      <c r="K255" s="762"/>
      <c r="L255" s="762"/>
    </row>
    <row r="256" spans="1:12">
      <c r="A256" s="765">
        <v>5132329000</v>
      </c>
      <c r="B256" s="7" t="s">
        <v>1153</v>
      </c>
      <c r="C256" s="751">
        <v>17969.599999999999</v>
      </c>
      <c r="D256" s="751">
        <v>24534</v>
      </c>
      <c r="E256" s="752">
        <v>0</v>
      </c>
      <c r="F256" s="751">
        <v>42503.6</v>
      </c>
      <c r="G256" s="751">
        <v>0</v>
      </c>
      <c r="I256" s="764"/>
      <c r="J256" s="762"/>
      <c r="K256" s="762"/>
      <c r="L256" s="762"/>
    </row>
    <row r="257" spans="1:12">
      <c r="A257" s="765">
        <v>5133331000</v>
      </c>
      <c r="B257" s="7" t="s">
        <v>1390</v>
      </c>
      <c r="C257" s="751">
        <v>622330</v>
      </c>
      <c r="D257" s="751">
        <v>8990</v>
      </c>
      <c r="E257" s="752">
        <v>0</v>
      </c>
      <c r="F257" s="751">
        <v>631320</v>
      </c>
      <c r="G257" s="751">
        <v>0</v>
      </c>
      <c r="I257" s="764"/>
      <c r="J257" s="762"/>
      <c r="K257" s="762"/>
      <c r="L257" s="762"/>
    </row>
    <row r="258" spans="1:12">
      <c r="A258" s="765">
        <v>5133332000</v>
      </c>
      <c r="B258" s="7" t="s">
        <v>1391</v>
      </c>
      <c r="C258" s="751">
        <v>78300</v>
      </c>
      <c r="D258" s="751">
        <v>0</v>
      </c>
      <c r="E258" s="752">
        <v>0</v>
      </c>
      <c r="F258" s="751">
        <v>78300</v>
      </c>
      <c r="G258" s="751">
        <v>0</v>
      </c>
      <c r="I258" s="764"/>
      <c r="J258" s="762"/>
      <c r="K258" s="762"/>
      <c r="L258" s="762"/>
    </row>
    <row r="259" spans="1:12">
      <c r="A259" s="765">
        <v>5133333000</v>
      </c>
      <c r="B259" s="7" t="s">
        <v>1392</v>
      </c>
      <c r="C259" s="751">
        <v>0</v>
      </c>
      <c r="D259" s="751">
        <v>168200</v>
      </c>
      <c r="E259" s="752">
        <v>0</v>
      </c>
      <c r="F259" s="751">
        <v>168200</v>
      </c>
      <c r="G259" s="751">
        <v>0</v>
      </c>
      <c r="I259" s="764"/>
      <c r="J259" s="762"/>
      <c r="K259" s="762"/>
      <c r="L259" s="762"/>
    </row>
    <row r="260" spans="1:12">
      <c r="A260" s="765">
        <v>5133334000</v>
      </c>
      <c r="B260" s="7" t="s">
        <v>1154</v>
      </c>
      <c r="C260" s="751">
        <v>186512.72</v>
      </c>
      <c r="D260" s="751">
        <v>0</v>
      </c>
      <c r="E260" s="751">
        <v>0</v>
      </c>
      <c r="F260" s="751">
        <v>186512.72</v>
      </c>
      <c r="G260" s="751">
        <v>0</v>
      </c>
      <c r="I260" s="764"/>
      <c r="J260" s="762"/>
      <c r="K260" s="762"/>
      <c r="L260" s="762"/>
    </row>
    <row r="261" spans="1:12">
      <c r="A261" s="765">
        <v>5133336000</v>
      </c>
      <c r="B261" s="7" t="s">
        <v>1393</v>
      </c>
      <c r="C261" s="751">
        <v>1881496.09</v>
      </c>
      <c r="D261" s="751">
        <v>206918.42</v>
      </c>
      <c r="E261" s="751">
        <v>0</v>
      </c>
      <c r="F261" s="751">
        <v>2088414.51</v>
      </c>
      <c r="G261" s="751">
        <v>0</v>
      </c>
      <c r="I261" s="764"/>
      <c r="J261" s="762"/>
      <c r="K261" s="762"/>
      <c r="L261" s="762"/>
    </row>
    <row r="262" spans="1:12">
      <c r="A262" s="765">
        <v>5133338000</v>
      </c>
      <c r="B262" s="7" t="s">
        <v>1394</v>
      </c>
      <c r="C262" s="751">
        <v>626604.04</v>
      </c>
      <c r="D262" s="751">
        <v>90249.9</v>
      </c>
      <c r="E262" s="752">
        <v>0</v>
      </c>
      <c r="F262" s="751">
        <v>716853.94</v>
      </c>
      <c r="G262" s="751">
        <v>0</v>
      </c>
      <c r="I262" s="764"/>
      <c r="J262" s="762"/>
      <c r="K262" s="762"/>
      <c r="L262" s="762"/>
    </row>
    <row r="263" spans="1:12">
      <c r="A263" s="765">
        <v>5134341000</v>
      </c>
      <c r="B263" s="7" t="s">
        <v>1395</v>
      </c>
      <c r="C263" s="751">
        <v>296177.05</v>
      </c>
      <c r="D263" s="751">
        <v>26615.38</v>
      </c>
      <c r="E263" s="761">
        <v>-53684.800000000003</v>
      </c>
      <c r="F263" s="751">
        <v>269107.63</v>
      </c>
      <c r="G263" s="751">
        <v>0</v>
      </c>
      <c r="I263" s="764"/>
      <c r="J263" s="762"/>
      <c r="K263" s="762"/>
      <c r="L263" s="762"/>
    </row>
    <row r="264" spans="1:12">
      <c r="A264" s="765">
        <v>5134344000</v>
      </c>
      <c r="B264" s="7" t="s">
        <v>1396</v>
      </c>
      <c r="C264" s="751">
        <v>309530.57</v>
      </c>
      <c r="D264" s="751">
        <v>0</v>
      </c>
      <c r="E264" s="752">
        <v>0</v>
      </c>
      <c r="F264" s="751">
        <v>309530.57</v>
      </c>
      <c r="G264" s="751">
        <v>0</v>
      </c>
      <c r="I264" s="764"/>
      <c r="J264" s="762"/>
      <c r="K264" s="762"/>
      <c r="L264" s="762"/>
    </row>
    <row r="265" spans="1:12">
      <c r="A265" s="765">
        <v>5134345000</v>
      </c>
      <c r="B265" s="7" t="s">
        <v>1397</v>
      </c>
      <c r="C265" s="751">
        <v>162606.47</v>
      </c>
      <c r="D265" s="751">
        <v>7628.28</v>
      </c>
      <c r="E265" s="751">
        <v>0</v>
      </c>
      <c r="F265" s="751">
        <v>170234.75</v>
      </c>
      <c r="G265" s="751">
        <v>0</v>
      </c>
      <c r="I265" s="764"/>
      <c r="J265" s="762"/>
      <c r="K265" s="762"/>
      <c r="L265" s="762"/>
    </row>
    <row r="266" spans="1:12">
      <c r="A266" s="765">
        <v>5134349000</v>
      </c>
      <c r="B266" s="7" t="s">
        <v>1398</v>
      </c>
      <c r="C266" s="751">
        <v>27589.96</v>
      </c>
      <c r="D266" s="751">
        <v>3223.43</v>
      </c>
      <c r="E266" s="751">
        <v>0</v>
      </c>
      <c r="F266" s="751">
        <v>30813.39</v>
      </c>
      <c r="G266" s="751">
        <v>0</v>
      </c>
      <c r="I266" s="764"/>
      <c r="J266" s="762"/>
      <c r="K266" s="762"/>
      <c r="L266" s="762"/>
    </row>
    <row r="267" spans="1:12">
      <c r="A267" s="765">
        <v>5135351000</v>
      </c>
      <c r="B267" s="7" t="s">
        <v>1399</v>
      </c>
      <c r="C267" s="751">
        <v>412470</v>
      </c>
      <c r="D267" s="751">
        <v>609000.01</v>
      </c>
      <c r="E267" s="751">
        <v>0</v>
      </c>
      <c r="F267" s="751">
        <v>1021470.01</v>
      </c>
      <c r="G267" s="751">
        <v>0</v>
      </c>
      <c r="I267" s="764"/>
      <c r="J267" s="762"/>
      <c r="K267" s="762"/>
      <c r="L267" s="762"/>
    </row>
    <row r="268" spans="1:12">
      <c r="A268" s="765">
        <v>5135353000</v>
      </c>
      <c r="B268" s="7" t="s">
        <v>1400</v>
      </c>
      <c r="C268" s="751">
        <v>110928</v>
      </c>
      <c r="D268" s="751">
        <v>928</v>
      </c>
      <c r="E268" s="752">
        <v>0</v>
      </c>
      <c r="F268" s="751">
        <v>111856</v>
      </c>
      <c r="G268" s="751">
        <v>0</v>
      </c>
      <c r="I268" s="764"/>
      <c r="J268" s="762"/>
      <c r="K268" s="762"/>
      <c r="L268" s="762"/>
    </row>
    <row r="269" spans="1:12">
      <c r="A269" s="765">
        <v>5135354000</v>
      </c>
      <c r="B269" s="7" t="s">
        <v>1400</v>
      </c>
      <c r="C269" s="751">
        <v>0</v>
      </c>
      <c r="D269" s="751">
        <v>1276</v>
      </c>
      <c r="E269" s="752">
        <v>0</v>
      </c>
      <c r="F269" s="751">
        <v>1276</v>
      </c>
      <c r="G269" s="751">
        <v>0</v>
      </c>
      <c r="I269" s="764"/>
      <c r="J269" s="762"/>
      <c r="K269" s="762"/>
      <c r="L269" s="762"/>
    </row>
    <row r="270" spans="1:12">
      <c r="A270" s="765">
        <v>5135355000</v>
      </c>
      <c r="B270" s="7" t="s">
        <v>1401</v>
      </c>
      <c r="C270" s="751">
        <v>113463.07</v>
      </c>
      <c r="D270" s="751">
        <v>19561.78</v>
      </c>
      <c r="E270" s="752">
        <v>0</v>
      </c>
      <c r="F270" s="751">
        <v>133024.85</v>
      </c>
      <c r="G270" s="751">
        <v>0</v>
      </c>
      <c r="I270" s="764"/>
      <c r="J270" s="762"/>
      <c r="K270" s="762"/>
      <c r="L270" s="762"/>
    </row>
    <row r="271" spans="1:12">
      <c r="A271" s="765">
        <v>5135357000</v>
      </c>
      <c r="B271" s="7" t="s">
        <v>1402</v>
      </c>
      <c r="C271" s="751">
        <v>265972.8</v>
      </c>
      <c r="D271" s="751">
        <v>15252</v>
      </c>
      <c r="E271" s="752">
        <v>0</v>
      </c>
      <c r="F271" s="751">
        <v>281224.8</v>
      </c>
      <c r="G271" s="751">
        <v>0</v>
      </c>
      <c r="I271" s="764"/>
      <c r="J271" s="762"/>
      <c r="K271" s="762"/>
      <c r="L271" s="762"/>
    </row>
    <row r="272" spans="1:12">
      <c r="A272" s="765">
        <v>5135358000</v>
      </c>
      <c r="B272" s="7" t="s">
        <v>1403</v>
      </c>
      <c r="C272" s="751">
        <v>982407.62</v>
      </c>
      <c r="D272" s="751">
        <v>148374.53</v>
      </c>
      <c r="E272" s="752">
        <v>0</v>
      </c>
      <c r="F272" s="751">
        <v>1130782.1499999999</v>
      </c>
      <c r="G272" s="751">
        <v>0</v>
      </c>
      <c r="I272" s="764"/>
      <c r="J272" s="762"/>
      <c r="K272" s="762"/>
      <c r="L272" s="762"/>
    </row>
    <row r="273" spans="1:12">
      <c r="A273" s="765">
        <v>5135359000</v>
      </c>
      <c r="B273" s="7" t="s">
        <v>1404</v>
      </c>
      <c r="C273" s="751">
        <v>36308</v>
      </c>
      <c r="D273" s="751">
        <v>7424</v>
      </c>
      <c r="E273" s="752">
        <v>0</v>
      </c>
      <c r="F273" s="751">
        <v>43732</v>
      </c>
      <c r="G273" s="751">
        <v>0</v>
      </c>
      <c r="I273" s="764"/>
      <c r="J273" s="762"/>
      <c r="K273" s="762"/>
      <c r="L273" s="762"/>
    </row>
    <row r="274" spans="1:12">
      <c r="A274" s="765">
        <v>5136361100</v>
      </c>
      <c r="B274" s="7" t="s">
        <v>1405</v>
      </c>
      <c r="C274" s="751">
        <v>223541.19</v>
      </c>
      <c r="D274" s="751">
        <v>7800</v>
      </c>
      <c r="E274" s="752">
        <v>0</v>
      </c>
      <c r="F274" s="751">
        <v>231341.19</v>
      </c>
      <c r="G274" s="751">
        <v>0</v>
      </c>
      <c r="I274" s="764"/>
      <c r="J274" s="762"/>
      <c r="K274" s="762"/>
      <c r="L274" s="762"/>
    </row>
    <row r="275" spans="1:12">
      <c r="A275" s="765">
        <v>5136361200</v>
      </c>
      <c r="B275" s="7" t="s">
        <v>1406</v>
      </c>
      <c r="C275" s="751">
        <v>168695.73</v>
      </c>
      <c r="D275" s="751">
        <v>0</v>
      </c>
      <c r="E275" s="752">
        <v>0</v>
      </c>
      <c r="F275" s="751">
        <v>168695.73</v>
      </c>
      <c r="G275" s="751">
        <v>0</v>
      </c>
      <c r="I275" s="764"/>
      <c r="J275" s="762"/>
      <c r="K275" s="762"/>
      <c r="L275" s="762"/>
    </row>
    <row r="276" spans="1:12">
      <c r="A276" s="765">
        <v>5136363000</v>
      </c>
      <c r="B276" s="7" t="s">
        <v>1407</v>
      </c>
      <c r="C276" s="751">
        <v>60962</v>
      </c>
      <c r="D276" s="751">
        <v>0</v>
      </c>
      <c r="E276" s="752">
        <v>0</v>
      </c>
      <c r="F276" s="751">
        <v>60962</v>
      </c>
      <c r="G276" s="751">
        <v>0</v>
      </c>
      <c r="I276" s="764"/>
      <c r="J276" s="762"/>
      <c r="K276" s="762"/>
      <c r="L276" s="762"/>
    </row>
    <row r="277" spans="1:12">
      <c r="A277" s="765">
        <v>5136365000</v>
      </c>
      <c r="B277" s="7" t="s">
        <v>1408</v>
      </c>
      <c r="C277" s="751">
        <v>9396</v>
      </c>
      <c r="D277" s="751">
        <v>0</v>
      </c>
      <c r="E277" s="752">
        <v>0</v>
      </c>
      <c r="F277" s="751">
        <v>9396</v>
      </c>
      <c r="G277" s="751">
        <v>0</v>
      </c>
      <c r="I277" s="764"/>
      <c r="J277" s="762"/>
      <c r="K277" s="762"/>
      <c r="L277" s="762"/>
    </row>
    <row r="278" spans="1:12">
      <c r="A278" s="765">
        <v>5137371000</v>
      </c>
      <c r="B278" s="7" t="s">
        <v>1155</v>
      </c>
      <c r="C278" s="751">
        <v>23618.2</v>
      </c>
      <c r="D278" s="751">
        <v>2777</v>
      </c>
      <c r="E278" s="752">
        <v>0</v>
      </c>
      <c r="F278" s="751">
        <v>26395.200000000001</v>
      </c>
      <c r="G278" s="751">
        <v>0</v>
      </c>
      <c r="I278" s="764"/>
      <c r="J278" s="762"/>
      <c r="K278" s="762"/>
      <c r="L278" s="762"/>
    </row>
    <row r="279" spans="1:12">
      <c r="A279" s="765">
        <v>5137372000</v>
      </c>
      <c r="B279" s="7" t="s">
        <v>1156</v>
      </c>
      <c r="C279" s="751">
        <v>143853.91</v>
      </c>
      <c r="D279" s="751">
        <v>35882.370000000003</v>
      </c>
      <c r="E279" s="761">
        <v>-2535.1999999999998</v>
      </c>
      <c r="F279" s="751">
        <v>177201.08</v>
      </c>
      <c r="G279" s="751">
        <v>0</v>
      </c>
      <c r="I279" s="764"/>
      <c r="J279" s="762"/>
      <c r="K279" s="762"/>
      <c r="L279" s="762"/>
    </row>
    <row r="280" spans="1:12">
      <c r="A280" s="765">
        <v>5137375000</v>
      </c>
      <c r="B280" s="7" t="s">
        <v>1157</v>
      </c>
      <c r="C280" s="751">
        <v>296194.46999999997</v>
      </c>
      <c r="D280" s="751">
        <v>25231.759999999998</v>
      </c>
      <c r="E280" s="761">
        <v>-1388.09</v>
      </c>
      <c r="F280" s="751">
        <v>320038.14</v>
      </c>
      <c r="G280" s="751">
        <v>0</v>
      </c>
      <c r="I280" s="764"/>
      <c r="J280" s="762"/>
      <c r="K280" s="762"/>
      <c r="L280" s="762"/>
    </row>
    <row r="281" spans="1:12">
      <c r="A281" s="765">
        <v>5137376000</v>
      </c>
      <c r="B281" s="7" t="s">
        <v>1409</v>
      </c>
      <c r="C281" s="751">
        <v>91281.19</v>
      </c>
      <c r="D281" s="751">
        <v>0</v>
      </c>
      <c r="E281" s="751">
        <v>0</v>
      </c>
      <c r="F281" s="751">
        <v>91281.19</v>
      </c>
      <c r="G281" s="751">
        <v>0</v>
      </c>
      <c r="I281" s="764"/>
      <c r="J281" s="762"/>
      <c r="K281" s="762"/>
      <c r="L281" s="762"/>
    </row>
    <row r="282" spans="1:12">
      <c r="A282" s="765">
        <v>5137379000</v>
      </c>
      <c r="B282" s="7" t="s">
        <v>1410</v>
      </c>
      <c r="C282" s="751">
        <v>344</v>
      </c>
      <c r="D282" s="751">
        <v>209</v>
      </c>
      <c r="E282" s="752">
        <v>0</v>
      </c>
      <c r="F282" s="751">
        <v>553</v>
      </c>
      <c r="G282" s="751">
        <v>0</v>
      </c>
      <c r="I282" s="764"/>
      <c r="J282" s="762"/>
      <c r="K282" s="762"/>
      <c r="L282" s="762"/>
    </row>
    <row r="283" spans="1:12">
      <c r="A283" s="765">
        <v>5138381000</v>
      </c>
      <c r="B283" s="7" t="s">
        <v>1411</v>
      </c>
      <c r="C283" s="751">
        <v>0</v>
      </c>
      <c r="D283" s="751">
        <v>17342</v>
      </c>
      <c r="E283" s="752">
        <v>0</v>
      </c>
      <c r="F283" s="751">
        <v>17342</v>
      </c>
      <c r="G283" s="751">
        <v>0</v>
      </c>
      <c r="I283" s="764"/>
      <c r="J283" s="762"/>
      <c r="K283" s="762"/>
      <c r="L283" s="762"/>
    </row>
    <row r="284" spans="1:12">
      <c r="A284" s="765">
        <v>5138382000</v>
      </c>
      <c r="B284" s="7" t="s">
        <v>1412</v>
      </c>
      <c r="C284" s="751">
        <v>908718.01</v>
      </c>
      <c r="D284" s="751">
        <v>379331.15</v>
      </c>
      <c r="E284" s="761">
        <v>-225944.16</v>
      </c>
      <c r="F284" s="751">
        <v>1062105</v>
      </c>
      <c r="G284" s="751">
        <v>0</v>
      </c>
      <c r="I284" s="764"/>
      <c r="J284" s="762"/>
      <c r="K284" s="762"/>
      <c r="L284" s="762"/>
    </row>
    <row r="285" spans="1:12">
      <c r="A285" s="765">
        <v>5138383000</v>
      </c>
      <c r="B285" s="7" t="s">
        <v>1413</v>
      </c>
      <c r="C285" s="751">
        <v>704372.78</v>
      </c>
      <c r="D285" s="751">
        <v>451652.99</v>
      </c>
      <c r="E285" s="761">
        <v>-14620</v>
      </c>
      <c r="F285" s="751">
        <v>1141405.77</v>
      </c>
      <c r="G285" s="751">
        <v>0</v>
      </c>
      <c r="I285" s="764"/>
      <c r="J285" s="762"/>
      <c r="K285" s="762"/>
      <c r="L285" s="762"/>
    </row>
    <row r="286" spans="1:12">
      <c r="A286" s="765">
        <v>5138385000</v>
      </c>
      <c r="B286" s="7" t="s">
        <v>1414</v>
      </c>
      <c r="C286" s="751">
        <v>15632</v>
      </c>
      <c r="D286" s="751">
        <v>1954</v>
      </c>
      <c r="E286" s="752">
        <v>0</v>
      </c>
      <c r="F286" s="751">
        <v>17586</v>
      </c>
      <c r="G286" s="751">
        <v>0</v>
      </c>
      <c r="I286" s="764"/>
      <c r="J286" s="762"/>
      <c r="K286" s="762"/>
      <c r="L286" s="762"/>
    </row>
    <row r="287" spans="1:12">
      <c r="A287" s="765">
        <v>5139392000</v>
      </c>
      <c r="B287" s="7" t="s">
        <v>1415</v>
      </c>
      <c r="C287" s="751">
        <v>480949.32</v>
      </c>
      <c r="D287" s="751">
        <v>0</v>
      </c>
      <c r="E287" s="751">
        <v>0</v>
      </c>
      <c r="F287" s="751">
        <v>480949.32</v>
      </c>
      <c r="G287" s="751">
        <v>0</v>
      </c>
      <c r="I287" s="764"/>
      <c r="J287" s="762"/>
      <c r="K287" s="762"/>
      <c r="L287" s="762"/>
    </row>
    <row r="288" spans="1:12">
      <c r="A288" s="765">
        <v>5139398000</v>
      </c>
      <c r="B288" s="7" t="s">
        <v>1163</v>
      </c>
      <c r="C288" s="751">
        <v>471429</v>
      </c>
      <c r="D288" s="751">
        <v>58467</v>
      </c>
      <c r="E288" s="752">
        <v>0</v>
      </c>
      <c r="F288" s="751">
        <v>529896</v>
      </c>
      <c r="G288" s="751">
        <v>0</v>
      </c>
      <c r="I288" s="764"/>
      <c r="J288" s="762"/>
      <c r="K288" s="762"/>
      <c r="L288" s="762"/>
    </row>
    <row r="289" spans="1:12">
      <c r="A289" s="765">
        <v>5242442000</v>
      </c>
      <c r="B289" s="7" t="s">
        <v>1416</v>
      </c>
      <c r="C289" s="751">
        <v>2320070.61</v>
      </c>
      <c r="D289" s="751">
        <v>267152.94</v>
      </c>
      <c r="E289" s="751">
        <v>0</v>
      </c>
      <c r="F289" s="751">
        <v>2587223.5499999998</v>
      </c>
      <c r="G289" s="751">
        <v>0</v>
      </c>
      <c r="I289" s="764"/>
      <c r="J289" s="762"/>
      <c r="K289" s="762"/>
      <c r="L289" s="762"/>
    </row>
    <row r="290" spans="1:12">
      <c r="A290" s="765">
        <v>5518000001</v>
      </c>
      <c r="B290" s="7" t="s">
        <v>1127</v>
      </c>
      <c r="C290" s="751">
        <v>0</v>
      </c>
      <c r="D290" s="751">
        <v>35249</v>
      </c>
      <c r="E290" s="752">
        <v>0</v>
      </c>
      <c r="F290" s="751">
        <v>35249</v>
      </c>
      <c r="G290" s="751">
        <v>0</v>
      </c>
      <c r="I290" s="764"/>
      <c r="J290" s="762"/>
      <c r="K290" s="762"/>
      <c r="L290" s="762"/>
    </row>
    <row r="291" spans="1:12">
      <c r="A291" s="765">
        <v>5599000006</v>
      </c>
      <c r="B291" s="7" t="s">
        <v>1345</v>
      </c>
      <c r="C291" s="751">
        <v>-5.14</v>
      </c>
      <c r="D291" s="751">
        <v>0</v>
      </c>
      <c r="E291" s="751">
        <v>0</v>
      </c>
      <c r="F291" s="751">
        <v>0</v>
      </c>
      <c r="G291" s="761">
        <v>-5.14</v>
      </c>
      <c r="I291" s="764"/>
      <c r="J291" s="762"/>
      <c r="K291" s="762"/>
      <c r="L291" s="762"/>
    </row>
    <row r="292" spans="1:12">
      <c r="A292" s="765">
        <v>7410000001</v>
      </c>
      <c r="B292" s="7" t="s">
        <v>1417</v>
      </c>
      <c r="C292" s="751">
        <v>281723.03000000003</v>
      </c>
      <c r="D292" s="751">
        <v>0</v>
      </c>
      <c r="E292" s="752">
        <v>0</v>
      </c>
      <c r="F292" s="751">
        <v>281723.03000000003</v>
      </c>
      <c r="G292" s="751">
        <v>0</v>
      </c>
      <c r="I292" s="764"/>
      <c r="J292" s="762"/>
      <c r="K292" s="762"/>
      <c r="L292" s="762"/>
    </row>
    <row r="293" spans="1:12">
      <c r="A293" s="765">
        <v>7420000001</v>
      </c>
      <c r="B293" s="7" t="s">
        <v>1418</v>
      </c>
      <c r="C293" s="751">
        <v>-281723.03000000003</v>
      </c>
      <c r="D293" s="752">
        <v>0</v>
      </c>
      <c r="E293" s="751">
        <v>0</v>
      </c>
      <c r="F293" s="751">
        <v>0</v>
      </c>
      <c r="G293" s="761">
        <v>-281723.03000000003</v>
      </c>
      <c r="I293" s="764"/>
      <c r="J293" s="762"/>
      <c r="K293" s="762"/>
      <c r="L293" s="762"/>
    </row>
    <row r="294" spans="1:12">
      <c r="A294" s="766">
        <v>5137379000</v>
      </c>
      <c r="B294" s="767" t="s">
        <v>1158</v>
      </c>
      <c r="C294" s="757">
        <v>153</v>
      </c>
      <c r="D294" s="756">
        <v>191</v>
      </c>
      <c r="E294" s="757">
        <v>0</v>
      </c>
      <c r="F294" s="756">
        <v>344</v>
      </c>
      <c r="G294" s="733">
        <v>191</v>
      </c>
    </row>
    <row r="295" spans="1:12">
      <c r="A295" s="729">
        <v>5138382000</v>
      </c>
      <c r="B295" s="735" t="s">
        <v>1159</v>
      </c>
      <c r="C295" s="730">
        <v>777155.71</v>
      </c>
      <c r="D295" s="737">
        <v>131562.29999999999</v>
      </c>
      <c r="E295" s="730">
        <v>0</v>
      </c>
      <c r="F295" s="737">
        <v>908718.01</v>
      </c>
      <c r="G295" s="733">
        <v>131562.29999999999</v>
      </c>
    </row>
    <row r="296" spans="1:12">
      <c r="A296" s="729">
        <v>5138383000</v>
      </c>
      <c r="B296" s="735" t="s">
        <v>1160</v>
      </c>
      <c r="C296" s="730">
        <v>681200.62</v>
      </c>
      <c r="D296" s="737">
        <v>23172.17</v>
      </c>
      <c r="E296" s="730">
        <v>0.01</v>
      </c>
      <c r="F296" s="737">
        <v>704372.78</v>
      </c>
      <c r="G296" s="733">
        <v>23172.16</v>
      </c>
    </row>
    <row r="297" spans="1:12">
      <c r="A297" s="729">
        <v>5138385000</v>
      </c>
      <c r="B297" s="735" t="s">
        <v>1161</v>
      </c>
      <c r="C297" s="730">
        <v>13628.1</v>
      </c>
      <c r="D297" s="737">
        <v>2003.9</v>
      </c>
      <c r="E297" s="730">
        <v>0</v>
      </c>
      <c r="F297" s="737">
        <v>15632</v>
      </c>
      <c r="G297" s="733">
        <v>2003.9</v>
      </c>
    </row>
    <row r="298" spans="1:12">
      <c r="A298" s="729">
        <v>5139392000</v>
      </c>
      <c r="B298" s="735" t="s">
        <v>1162</v>
      </c>
      <c r="C298" s="730">
        <v>479022.32</v>
      </c>
      <c r="D298" s="737">
        <v>148619</v>
      </c>
      <c r="E298" s="730">
        <v>146692</v>
      </c>
      <c r="F298" s="737">
        <v>480949.32</v>
      </c>
      <c r="G298" s="733">
        <v>1927</v>
      </c>
    </row>
    <row r="299" spans="1:12">
      <c r="A299" s="729">
        <v>5139398000</v>
      </c>
      <c r="B299" s="735" t="s">
        <v>1163</v>
      </c>
      <c r="C299" s="730">
        <v>355428</v>
      </c>
      <c r="D299" s="737">
        <v>116001</v>
      </c>
      <c r="E299" s="730">
        <v>0</v>
      </c>
      <c r="F299" s="737">
        <v>471429</v>
      </c>
      <c r="G299" s="733">
        <v>116001</v>
      </c>
      <c r="K299" s="660" t="s">
        <v>1191</v>
      </c>
    </row>
    <row r="300" spans="1:12">
      <c r="A300" s="729">
        <v>5242442000</v>
      </c>
      <c r="B300" s="735" t="s">
        <v>1164</v>
      </c>
      <c r="C300" s="730">
        <v>2043967.34</v>
      </c>
      <c r="D300" s="737">
        <v>276436.59999999998</v>
      </c>
      <c r="E300" s="730">
        <v>333.33</v>
      </c>
      <c r="F300" s="737">
        <v>2320070.61</v>
      </c>
      <c r="G300" s="733">
        <v>276103.27</v>
      </c>
    </row>
    <row r="301" spans="1:12">
      <c r="A301" s="729">
        <v>5599000006</v>
      </c>
      <c r="B301" s="735" t="s">
        <v>1143</v>
      </c>
      <c r="C301" s="730">
        <v>-5.14</v>
      </c>
      <c r="D301" s="737">
        <v>0</v>
      </c>
      <c r="E301" s="730">
        <v>0</v>
      </c>
      <c r="F301" s="737">
        <v>-5.14</v>
      </c>
      <c r="G301" s="733">
        <v>0</v>
      </c>
    </row>
    <row r="302" spans="1:12">
      <c r="A302" s="729">
        <v>7410000001</v>
      </c>
      <c r="B302" s="735" t="s">
        <v>1165</v>
      </c>
      <c r="C302" s="730">
        <v>281723.03000000003</v>
      </c>
      <c r="D302" s="737">
        <v>0</v>
      </c>
      <c r="E302" s="730">
        <v>0</v>
      </c>
      <c r="F302" s="737">
        <v>281723.03000000003</v>
      </c>
      <c r="G302" s="733">
        <v>0</v>
      </c>
    </row>
    <row r="303" spans="1:12">
      <c r="A303" s="731">
        <v>7420000001</v>
      </c>
      <c r="B303" s="736" t="s">
        <v>1166</v>
      </c>
      <c r="C303" s="732">
        <v>-281723.03000000003</v>
      </c>
      <c r="D303" s="738">
        <v>0</v>
      </c>
      <c r="E303" s="732">
        <v>0</v>
      </c>
      <c r="F303" s="738">
        <v>-281723.03000000003</v>
      </c>
      <c r="G303" s="734">
        <v>0</v>
      </c>
    </row>
    <row r="304" spans="1:12" s="771" customFormat="1">
      <c r="A304" s="763"/>
      <c r="B304" s="763"/>
      <c r="C304" s="730"/>
      <c r="D304" s="730"/>
      <c r="E304" s="730"/>
      <c r="F304" s="730"/>
      <c r="G304" s="730"/>
    </row>
    <row r="306" spans="1:7" ht="22.5" customHeight="1">
      <c r="A306" s="850" t="s">
        <v>76</v>
      </c>
      <c r="B306" s="850"/>
      <c r="C306" s="850"/>
      <c r="D306" s="850"/>
      <c r="E306" s="850"/>
      <c r="F306" s="850"/>
      <c r="G306" s="850"/>
    </row>
    <row r="307" spans="1:7">
      <c r="A307" s="57"/>
      <c r="B307" s="78"/>
      <c r="C307" s="79"/>
      <c r="D307" s="79"/>
      <c r="E307" s="712"/>
      <c r="F307" s="80"/>
      <c r="G307" s="78"/>
    </row>
    <row r="308" spans="1:7">
      <c r="A308" s="660"/>
      <c r="B308" s="535"/>
      <c r="C308" s="79"/>
      <c r="D308" s="79"/>
      <c r="E308" s="75"/>
      <c r="F308" s="161"/>
      <c r="G308" s="161"/>
    </row>
    <row r="309" spans="1:7">
      <c r="A309" s="1022" t="s">
        <v>678</v>
      </c>
      <c r="B309" s="1022"/>
      <c r="C309" s="544"/>
      <c r="D309" s="600"/>
      <c r="E309" s="1026" t="s">
        <v>551</v>
      </c>
      <c r="F309" s="1026"/>
      <c r="G309" s="1026"/>
    </row>
    <row r="310" spans="1:7">
      <c r="A310" s="1017" t="s">
        <v>679</v>
      </c>
      <c r="B310" s="1017"/>
      <c r="C310" s="544"/>
      <c r="D310" s="601"/>
      <c r="E310" s="1022" t="s">
        <v>553</v>
      </c>
      <c r="F310" s="1022"/>
      <c r="G310" s="1022"/>
    </row>
    <row r="341" spans="11:11">
      <c r="K341" s="660" t="s">
        <v>1192</v>
      </c>
    </row>
  </sheetData>
  <mergeCells count="6">
    <mergeCell ref="A1:G1"/>
    <mergeCell ref="A306:G306"/>
    <mergeCell ref="A309:B309"/>
    <mergeCell ref="A310:B310"/>
    <mergeCell ref="E309:G309"/>
    <mergeCell ref="E310:G310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87"/>
  <sheetViews>
    <sheetView showGridLines="0" zoomScale="85" zoomScaleNormal="85" workbookViewId="0">
      <selection activeCell="A4" sqref="A4"/>
    </sheetView>
  </sheetViews>
  <sheetFormatPr baseColWidth="10" defaultRowHeight="12.75"/>
  <cols>
    <col min="1" max="1" width="3.7109375" style="242" customWidth="1"/>
    <col min="2" max="2" width="11.7109375" style="243" customWidth="1"/>
    <col min="3" max="3" width="57.42578125" style="243" customWidth="1"/>
    <col min="4" max="5" width="18.7109375" style="244" customWidth="1"/>
    <col min="6" max="6" width="19.5703125" style="244" customWidth="1"/>
    <col min="7" max="7" width="15.85546875" style="244" customWidth="1"/>
    <col min="8" max="8" width="16.140625" style="244" customWidth="1"/>
    <col min="9" max="9" width="4.42578125" style="242" customWidth="1"/>
    <col min="10" max="16384" width="11.42578125" style="23"/>
  </cols>
  <sheetData>
    <row r="1" spans="1:10" s="30" customFormat="1" ht="7.5" customHeight="1">
      <c r="A1" s="87"/>
      <c r="B1" s="90"/>
      <c r="C1" s="823"/>
      <c r="D1" s="823"/>
      <c r="E1" s="823"/>
      <c r="F1" s="823"/>
      <c r="G1" s="823"/>
      <c r="H1" s="90"/>
      <c r="I1" s="90"/>
    </row>
    <row r="2" spans="1:10" ht="14.1" customHeight="1">
      <c r="A2" s="221"/>
      <c r="B2" s="90"/>
      <c r="C2" s="823" t="s">
        <v>440</v>
      </c>
      <c r="D2" s="823"/>
      <c r="E2" s="823"/>
      <c r="F2" s="823"/>
      <c r="G2" s="823"/>
      <c r="H2" s="90"/>
      <c r="I2" s="90"/>
      <c r="J2" s="30"/>
    </row>
    <row r="3" spans="1:10" ht="14.1" customHeight="1">
      <c r="A3" s="816" t="s">
        <v>1195</v>
      </c>
      <c r="B3" s="816"/>
      <c r="C3" s="816"/>
      <c r="D3" s="816"/>
      <c r="E3" s="816"/>
      <c r="F3" s="816"/>
      <c r="G3" s="816"/>
      <c r="H3" s="816"/>
      <c r="I3" s="116"/>
      <c r="J3" s="30"/>
    </row>
    <row r="4" spans="1:10" ht="14.1" customHeight="1">
      <c r="A4" s="221"/>
      <c r="B4" s="90"/>
      <c r="C4" s="823" t="s">
        <v>129</v>
      </c>
      <c r="D4" s="823"/>
      <c r="E4" s="823"/>
      <c r="F4" s="823"/>
      <c r="G4" s="823"/>
      <c r="H4" s="90"/>
      <c r="I4" s="90"/>
    </row>
    <row r="5" spans="1:10" s="30" customFormat="1" ht="3" customHeight="1">
      <c r="A5" s="93"/>
      <c r="B5" s="28"/>
      <c r="C5" s="824"/>
      <c r="D5" s="824"/>
      <c r="E5" s="824"/>
      <c r="F5" s="824"/>
      <c r="G5" s="824"/>
      <c r="H5" s="824"/>
      <c r="I5" s="824"/>
    </row>
    <row r="6" spans="1:10" ht="20.100000000000001" customHeight="1">
      <c r="A6" s="93"/>
      <c r="B6" s="28"/>
      <c r="C6" s="28" t="s">
        <v>3</v>
      </c>
      <c r="D6" s="815" t="s">
        <v>549</v>
      </c>
      <c r="E6" s="815"/>
      <c r="F6" s="815"/>
      <c r="G6" s="29"/>
      <c r="H6" s="29"/>
      <c r="I6" s="29"/>
      <c r="J6" s="30"/>
    </row>
    <row r="7" spans="1:10" ht="3" customHeight="1">
      <c r="A7" s="93"/>
      <c r="B7" s="93"/>
      <c r="C7" s="93" t="s">
        <v>130</v>
      </c>
      <c r="D7" s="93"/>
      <c r="E7" s="93"/>
      <c r="F7" s="93"/>
      <c r="G7" s="93"/>
      <c r="H7" s="93"/>
      <c r="I7" s="93"/>
    </row>
    <row r="8" spans="1:10" s="30" customFormat="1" ht="3" customHeight="1">
      <c r="A8" s="93"/>
      <c r="B8" s="93"/>
      <c r="C8" s="93"/>
      <c r="D8" s="93"/>
      <c r="E8" s="93"/>
      <c r="F8" s="93"/>
      <c r="G8" s="93"/>
      <c r="H8" s="93"/>
      <c r="I8" s="93"/>
    </row>
    <row r="9" spans="1:10" s="30" customFormat="1" ht="63.75">
      <c r="A9" s="222"/>
      <c r="B9" s="819" t="s">
        <v>74</v>
      </c>
      <c r="C9" s="819"/>
      <c r="D9" s="223" t="s">
        <v>48</v>
      </c>
      <c r="E9" s="223" t="s">
        <v>131</v>
      </c>
      <c r="F9" s="223" t="s">
        <v>132</v>
      </c>
      <c r="G9" s="223" t="s">
        <v>133</v>
      </c>
      <c r="H9" s="223" t="s">
        <v>134</v>
      </c>
      <c r="I9" s="224"/>
    </row>
    <row r="10" spans="1:10" s="30" customFormat="1" ht="3" customHeight="1">
      <c r="A10" s="225"/>
      <c r="B10" s="93"/>
      <c r="C10" s="93"/>
      <c r="D10" s="93"/>
      <c r="E10" s="93"/>
      <c r="F10" s="93"/>
      <c r="G10" s="93"/>
      <c r="H10" s="93"/>
      <c r="I10" s="226"/>
    </row>
    <row r="11" spans="1:10" s="30" customFormat="1" ht="3" customHeight="1">
      <c r="A11" s="120"/>
      <c r="B11" s="227"/>
      <c r="C11" s="56"/>
      <c r="D11" s="83"/>
      <c r="E11" s="101"/>
      <c r="F11" s="57"/>
      <c r="G11" s="48"/>
      <c r="H11" s="227"/>
      <c r="I11" s="228"/>
    </row>
    <row r="12" spans="1:10">
      <c r="A12" s="147"/>
      <c r="B12" s="804" t="s">
        <v>57</v>
      </c>
      <c r="C12" s="804"/>
      <c r="D12" s="229">
        <v>0</v>
      </c>
      <c r="E12" s="229">
        <v>0</v>
      </c>
      <c r="F12" s="229">
        <v>0</v>
      </c>
      <c r="G12" s="229">
        <v>0</v>
      </c>
      <c r="H12" s="230">
        <f>SUM(D12:G12)</f>
        <v>0</v>
      </c>
      <c r="I12" s="228"/>
    </row>
    <row r="13" spans="1:10" ht="9.9499999999999993" customHeight="1">
      <c r="A13" s="147"/>
      <c r="B13" s="231"/>
      <c r="C13" s="83"/>
      <c r="D13" s="232"/>
      <c r="E13" s="232"/>
      <c r="F13" s="232"/>
      <c r="G13" s="232"/>
      <c r="H13" s="232"/>
      <c r="I13" s="228"/>
    </row>
    <row r="14" spans="1:10">
      <c r="A14" s="147"/>
      <c r="B14" s="822" t="s">
        <v>135</v>
      </c>
      <c r="C14" s="822"/>
      <c r="D14" s="233">
        <f>SUM(D15:D17)</f>
        <v>318326786.48000002</v>
      </c>
      <c r="E14" s="233">
        <f>SUM(E15:E17)</f>
        <v>0</v>
      </c>
      <c r="F14" s="233">
        <f>SUM(F15:F17)</f>
        <v>0</v>
      </c>
      <c r="G14" s="233">
        <f>SUM(G15:G17)</f>
        <v>0</v>
      </c>
      <c r="H14" s="233">
        <f>SUM(D14:G14)</f>
        <v>318326786.48000002</v>
      </c>
      <c r="I14" s="228"/>
    </row>
    <row r="15" spans="1:10">
      <c r="A15" s="120"/>
      <c r="B15" s="803" t="s">
        <v>136</v>
      </c>
      <c r="C15" s="803"/>
      <c r="D15" s="234">
        <f>+ESF!J44</f>
        <v>312183465.24000001</v>
      </c>
      <c r="E15" s="234">
        <v>0</v>
      </c>
      <c r="F15" s="234">
        <v>0</v>
      </c>
      <c r="G15" s="234">
        <v>0</v>
      </c>
      <c r="H15" s="232">
        <f t="shared" ref="H15:H23" si="0">SUM(D15:G15)</f>
        <v>312183465.24000001</v>
      </c>
      <c r="I15" s="228"/>
    </row>
    <row r="16" spans="1:10">
      <c r="A16" s="120"/>
      <c r="B16" s="803" t="s">
        <v>50</v>
      </c>
      <c r="C16" s="803"/>
      <c r="D16" s="234">
        <f>+ESF!I45</f>
        <v>6143321.2400000002</v>
      </c>
      <c r="E16" s="234">
        <v>0</v>
      </c>
      <c r="F16" s="234">
        <v>0</v>
      </c>
      <c r="G16" s="234">
        <v>0</v>
      </c>
      <c r="H16" s="232">
        <f t="shared" si="0"/>
        <v>6143321.2400000002</v>
      </c>
      <c r="I16" s="228"/>
    </row>
    <row r="17" spans="1:10">
      <c r="A17" s="120"/>
      <c r="B17" s="803" t="s">
        <v>137</v>
      </c>
      <c r="C17" s="803"/>
      <c r="D17" s="234">
        <v>0</v>
      </c>
      <c r="E17" s="234">
        <v>0</v>
      </c>
      <c r="F17" s="234">
        <v>0</v>
      </c>
      <c r="G17" s="234">
        <v>0</v>
      </c>
      <c r="H17" s="232">
        <f t="shared" si="0"/>
        <v>0</v>
      </c>
      <c r="I17" s="228"/>
    </row>
    <row r="18" spans="1:10" ht="9.9499999999999993" customHeight="1">
      <c r="A18" s="147"/>
      <c r="B18" s="231"/>
      <c r="C18" s="83"/>
      <c r="D18" s="232"/>
      <c r="E18" s="232"/>
      <c r="F18" s="232"/>
      <c r="G18" s="232"/>
      <c r="H18" s="232"/>
      <c r="I18" s="228"/>
    </row>
    <row r="19" spans="1:10">
      <c r="A19" s="147"/>
      <c r="B19" s="822" t="s">
        <v>138</v>
      </c>
      <c r="C19" s="822"/>
      <c r="D19" s="233">
        <f>SUM(D20:D23)</f>
        <v>0</v>
      </c>
      <c r="E19" s="233">
        <f>SUM(E20:E23)</f>
        <v>-46689066.219999999</v>
      </c>
      <c r="F19" s="233">
        <f>SUM(F20:F23)</f>
        <v>0</v>
      </c>
      <c r="G19" s="233">
        <f>SUM(G20:G23)</f>
        <v>0</v>
      </c>
      <c r="H19" s="233">
        <f t="shared" si="0"/>
        <v>-46689066.219999999</v>
      </c>
      <c r="I19" s="228"/>
    </row>
    <row r="20" spans="1:10">
      <c r="A20" s="120"/>
      <c r="B20" s="803" t="s">
        <v>139</v>
      </c>
      <c r="C20" s="803"/>
      <c r="D20" s="234">
        <v>0</v>
      </c>
      <c r="E20" s="234">
        <f>+ESF!J50</f>
        <v>-1159294.71</v>
      </c>
      <c r="F20" s="234">
        <v>0</v>
      </c>
      <c r="G20" s="234">
        <v>0</v>
      </c>
      <c r="H20" s="232">
        <f t="shared" si="0"/>
        <v>-1159294.71</v>
      </c>
      <c r="I20" s="228"/>
    </row>
    <row r="21" spans="1:10">
      <c r="A21" s="120"/>
      <c r="B21" s="803" t="s">
        <v>54</v>
      </c>
      <c r="C21" s="803"/>
      <c r="D21" s="234">
        <v>0</v>
      </c>
      <c r="E21" s="234">
        <f>+ESF!J51</f>
        <v>-45529771.509999998</v>
      </c>
      <c r="F21" s="234">
        <v>0</v>
      </c>
      <c r="G21" s="234">
        <v>0</v>
      </c>
      <c r="H21" s="232">
        <f t="shared" si="0"/>
        <v>-45529771.509999998</v>
      </c>
      <c r="I21" s="228"/>
    </row>
    <row r="22" spans="1:10">
      <c r="A22" s="120"/>
      <c r="B22" s="803" t="s">
        <v>140</v>
      </c>
      <c r="C22" s="803"/>
      <c r="D22" s="234">
        <v>0</v>
      </c>
      <c r="E22" s="234">
        <v>0</v>
      </c>
      <c r="F22" s="234">
        <v>0</v>
      </c>
      <c r="G22" s="234">
        <v>0</v>
      </c>
      <c r="H22" s="232">
        <f t="shared" si="0"/>
        <v>0</v>
      </c>
      <c r="I22" s="228"/>
    </row>
    <row r="23" spans="1:10">
      <c r="A23" s="120"/>
      <c r="B23" s="803" t="s">
        <v>56</v>
      </c>
      <c r="C23" s="803"/>
      <c r="D23" s="234">
        <v>0</v>
      </c>
      <c r="E23" s="234">
        <v>0</v>
      </c>
      <c r="F23" s="234">
        <v>0</v>
      </c>
      <c r="G23" s="234">
        <v>0</v>
      </c>
      <c r="H23" s="232">
        <f t="shared" si="0"/>
        <v>0</v>
      </c>
      <c r="I23" s="228"/>
    </row>
    <row r="24" spans="1:10" ht="9.9499999999999993" customHeight="1">
      <c r="A24" s="147"/>
      <c r="B24" s="231"/>
      <c r="C24" s="83"/>
      <c r="D24" s="232"/>
      <c r="E24" s="232"/>
      <c r="F24" s="232"/>
      <c r="G24" s="232"/>
      <c r="H24" s="232"/>
      <c r="I24" s="228"/>
    </row>
    <row r="25" spans="1:10" ht="13.5" thickBot="1">
      <c r="A25" s="147"/>
      <c r="B25" s="821" t="s">
        <v>500</v>
      </c>
      <c r="C25" s="821"/>
      <c r="D25" s="235">
        <f>D12+D14+D19</f>
        <v>318326786.48000002</v>
      </c>
      <c r="E25" s="235">
        <f>E12+E14+E19</f>
        <v>-46689066.219999999</v>
      </c>
      <c r="F25" s="235">
        <f>F12+F14+F19</f>
        <v>0</v>
      </c>
      <c r="G25" s="235">
        <f>G12+G14+G19</f>
        <v>0</v>
      </c>
      <c r="H25" s="235">
        <f>SUM(D25:G25)</f>
        <v>271637720.25999999</v>
      </c>
      <c r="I25" s="228"/>
      <c r="J25" s="236"/>
    </row>
    <row r="26" spans="1:10">
      <c r="A26" s="120"/>
      <c r="B26" s="83"/>
      <c r="C26" s="57"/>
      <c r="D26" s="232"/>
      <c r="E26" s="232"/>
      <c r="F26" s="232"/>
      <c r="G26" s="232"/>
      <c r="H26" s="232"/>
      <c r="I26" s="228"/>
    </row>
    <row r="27" spans="1:10">
      <c r="A27" s="147"/>
      <c r="B27" s="822" t="s">
        <v>501</v>
      </c>
      <c r="C27" s="822"/>
      <c r="D27" s="233">
        <f>SUM(D28:D30)</f>
        <v>35314507.219999999</v>
      </c>
      <c r="E27" s="233">
        <f>SUM(E28:E30)</f>
        <v>0</v>
      </c>
      <c r="F27" s="233">
        <f>SUM(F28:F30)</f>
        <v>0</v>
      </c>
      <c r="G27" s="233">
        <f>SUM(G28:G30)</f>
        <v>0</v>
      </c>
      <c r="H27" s="233">
        <f>SUM(D27:G27)</f>
        <v>35314507.219999999</v>
      </c>
      <c r="I27" s="228"/>
    </row>
    <row r="28" spans="1:10">
      <c r="A28" s="120"/>
      <c r="B28" s="803" t="s">
        <v>49</v>
      </c>
      <c r="C28" s="803"/>
      <c r="D28" s="234">
        <v>35314507.219999999</v>
      </c>
      <c r="E28" s="234">
        <v>0</v>
      </c>
      <c r="F28" s="234">
        <v>0</v>
      </c>
      <c r="G28" s="234">
        <v>0</v>
      </c>
      <c r="H28" s="232">
        <f>SUM(D28:G28)</f>
        <v>35314507.219999999</v>
      </c>
      <c r="I28" s="228"/>
    </row>
    <row r="29" spans="1:10">
      <c r="A29" s="120"/>
      <c r="B29" s="803" t="s">
        <v>50</v>
      </c>
      <c r="C29" s="803"/>
      <c r="D29" s="234">
        <v>0</v>
      </c>
      <c r="E29" s="234">
        <v>0</v>
      </c>
      <c r="F29" s="234">
        <v>0</v>
      </c>
      <c r="G29" s="234">
        <v>0</v>
      </c>
      <c r="H29" s="232">
        <f>SUM(D29:G29)</f>
        <v>0</v>
      </c>
      <c r="I29" s="228"/>
    </row>
    <row r="30" spans="1:10">
      <c r="A30" s="120"/>
      <c r="B30" s="803" t="s">
        <v>137</v>
      </c>
      <c r="C30" s="803"/>
      <c r="D30" s="234">
        <v>0</v>
      </c>
      <c r="E30" s="234">
        <v>0</v>
      </c>
      <c r="F30" s="234">
        <v>0</v>
      </c>
      <c r="G30" s="234">
        <v>0</v>
      </c>
      <c r="H30" s="232">
        <f>SUM(D30:G30)</f>
        <v>0</v>
      </c>
      <c r="I30" s="228"/>
    </row>
    <row r="31" spans="1:10" ht="9.9499999999999993" customHeight="1">
      <c r="A31" s="147"/>
      <c r="B31" s="231"/>
      <c r="C31" s="83"/>
      <c r="D31" s="232"/>
      <c r="E31" s="232"/>
      <c r="F31" s="232"/>
      <c r="G31" s="232"/>
      <c r="H31" s="232"/>
      <c r="I31" s="228"/>
    </row>
    <row r="32" spans="1:10">
      <c r="A32" s="147" t="s">
        <v>130</v>
      </c>
      <c r="B32" s="822" t="s">
        <v>138</v>
      </c>
      <c r="C32" s="822"/>
      <c r="D32" s="233">
        <f>SUM(D33:D36)</f>
        <v>0</v>
      </c>
      <c r="E32" s="233">
        <f>SUM(E33:E36)</f>
        <v>0</v>
      </c>
      <c r="F32" s="233">
        <f>SUM(F33:F36)</f>
        <v>19734644.410000026</v>
      </c>
      <c r="G32" s="233">
        <f>SUM(G33:G36)</f>
        <v>0</v>
      </c>
      <c r="H32" s="233">
        <f>SUM(D32:G32)</f>
        <v>19734644.410000026</v>
      </c>
      <c r="I32" s="228"/>
    </row>
    <row r="33" spans="1:11">
      <c r="A33" s="120"/>
      <c r="B33" s="803" t="s">
        <v>139</v>
      </c>
      <c r="C33" s="803"/>
      <c r="D33" s="234">
        <v>0</v>
      </c>
      <c r="E33" s="234">
        <v>0</v>
      </c>
      <c r="F33" s="234">
        <f>+EA!I54</f>
        <v>22494866.740000024</v>
      </c>
      <c r="G33" s="234">
        <v>0</v>
      </c>
      <c r="H33" s="232">
        <f>SUM(D33:G33)</f>
        <v>22494866.740000024</v>
      </c>
      <c r="I33" s="228"/>
    </row>
    <row r="34" spans="1:11">
      <c r="A34" s="120"/>
      <c r="B34" s="803" t="s">
        <v>54</v>
      </c>
      <c r="C34" s="803"/>
      <c r="D34" s="234">
        <v>0</v>
      </c>
      <c r="E34" s="234">
        <v>0</v>
      </c>
      <c r="F34" s="234">
        <v>-2760222.33</v>
      </c>
      <c r="G34" s="234">
        <v>0</v>
      </c>
      <c r="H34" s="232">
        <f>SUM(D34:G34)</f>
        <v>-2760222.33</v>
      </c>
      <c r="I34" s="228"/>
    </row>
    <row r="35" spans="1:11">
      <c r="A35" s="120"/>
      <c r="B35" s="803" t="s">
        <v>140</v>
      </c>
      <c r="C35" s="803"/>
      <c r="D35" s="234">
        <v>0</v>
      </c>
      <c r="E35" s="234">
        <v>0</v>
      </c>
      <c r="F35" s="234">
        <v>0</v>
      </c>
      <c r="G35" s="234">
        <v>0</v>
      </c>
      <c r="H35" s="232">
        <f>SUM(D35:G35)</f>
        <v>0</v>
      </c>
      <c r="I35" s="228"/>
    </row>
    <row r="36" spans="1:11">
      <c r="A36" s="120"/>
      <c r="B36" s="803" t="s">
        <v>56</v>
      </c>
      <c r="C36" s="803"/>
      <c r="D36" s="234">
        <v>0</v>
      </c>
      <c r="E36" s="234">
        <v>0</v>
      </c>
      <c r="F36" s="234">
        <v>0</v>
      </c>
      <c r="G36" s="234">
        <v>0</v>
      </c>
      <c r="H36" s="232">
        <f>SUM(D36:G36)</f>
        <v>0</v>
      </c>
      <c r="I36" s="228"/>
    </row>
    <row r="37" spans="1:11" ht="9.9499999999999993" customHeight="1">
      <c r="A37" s="147"/>
      <c r="B37" s="231"/>
      <c r="C37" s="83"/>
      <c r="D37" s="232"/>
      <c r="E37" s="232"/>
      <c r="F37" s="232"/>
      <c r="G37" s="232"/>
      <c r="H37" s="232"/>
      <c r="I37" s="228"/>
    </row>
    <row r="38" spans="1:11">
      <c r="A38" s="237"/>
      <c r="B38" s="820" t="s">
        <v>502</v>
      </c>
      <c r="C38" s="820"/>
      <c r="D38" s="238">
        <f>D25+D27+D32</f>
        <v>353641293.70000005</v>
      </c>
      <c r="E38" s="238">
        <f>E25+E27+E32</f>
        <v>-46689066.219999999</v>
      </c>
      <c r="F38" s="238">
        <f>F27+F32</f>
        <v>19734644.410000026</v>
      </c>
      <c r="G38" s="238">
        <f>G25+G27+G32</f>
        <v>0</v>
      </c>
      <c r="H38" s="238">
        <f>SUM(D38:G38)</f>
        <v>326686871.89000005</v>
      </c>
      <c r="I38" s="239"/>
      <c r="J38" s="236"/>
    </row>
    <row r="39" spans="1:11" ht="6" customHeight="1">
      <c r="A39" s="240"/>
      <c r="B39" s="240"/>
      <c r="C39" s="240"/>
      <c r="D39" s="240"/>
      <c r="E39" s="240"/>
      <c r="F39" s="240"/>
      <c r="G39" s="240"/>
      <c r="H39" s="240"/>
      <c r="I39" s="241"/>
    </row>
    <row r="40" spans="1:11" ht="6" customHeight="1">
      <c r="D40" s="243"/>
      <c r="E40" s="243"/>
      <c r="I40" s="56"/>
    </row>
    <row r="41" spans="1:11" ht="15" customHeight="1">
      <c r="A41" s="30"/>
      <c r="B41" s="814" t="s">
        <v>76</v>
      </c>
      <c r="C41" s="814"/>
      <c r="D41" s="814"/>
      <c r="E41" s="814"/>
      <c r="F41" s="814"/>
      <c r="G41" s="814"/>
      <c r="H41" s="814"/>
      <c r="I41" s="814"/>
    </row>
    <row r="42" spans="1:11" ht="9.75" customHeight="1">
      <c r="A42" s="30"/>
      <c r="B42" s="57"/>
      <c r="C42" s="78"/>
      <c r="D42" s="79"/>
      <c r="E42" s="79"/>
      <c r="F42" s="30"/>
      <c r="G42" s="80"/>
      <c r="H42" s="78"/>
      <c r="I42" s="79"/>
    </row>
    <row r="43" spans="1:11" ht="50.1" customHeight="1">
      <c r="A43" s="30"/>
      <c r="B43" s="57"/>
      <c r="C43" s="813"/>
      <c r="D43" s="813"/>
      <c r="E43" s="79"/>
      <c r="F43" s="30"/>
      <c r="G43" s="812"/>
      <c r="H43" s="812"/>
      <c r="I43" s="79"/>
    </row>
    <row r="44" spans="1:11" ht="14.1" customHeight="1">
      <c r="A44" s="30"/>
      <c r="B44" s="82"/>
      <c r="C44" s="811" t="s">
        <v>550</v>
      </c>
      <c r="D44" s="811"/>
      <c r="E44" s="79"/>
      <c r="F44" s="79"/>
      <c r="G44" s="563" t="s">
        <v>551</v>
      </c>
      <c r="H44" s="563"/>
      <c r="I44" s="83"/>
      <c r="K44" s="709"/>
    </row>
    <row r="45" spans="1:11" ht="14.1" customHeight="1">
      <c r="A45" s="30"/>
      <c r="B45" s="84"/>
      <c r="C45" s="808" t="s">
        <v>552</v>
      </c>
      <c r="D45" s="808"/>
      <c r="E45" s="85"/>
      <c r="F45" s="85"/>
      <c r="G45" s="810" t="s">
        <v>553</v>
      </c>
      <c r="H45" s="810"/>
      <c r="I45" s="83"/>
    </row>
    <row r="55" spans="9:9">
      <c r="I55" s="709"/>
    </row>
    <row r="69" spans="9:14">
      <c r="I69" s="709"/>
    </row>
    <row r="72" spans="9:14">
      <c r="I72" s="709"/>
      <c r="M72" s="709"/>
    </row>
    <row r="76" spans="9:14">
      <c r="N76" s="709"/>
    </row>
    <row r="79" spans="9:14">
      <c r="N79" s="709"/>
    </row>
    <row r="82" spans="14:15">
      <c r="N82" s="709"/>
    </row>
    <row r="84" spans="14:15">
      <c r="O84" s="709"/>
    </row>
    <row r="87" spans="14:15">
      <c r="O87" s="709" t="s">
        <v>1058</v>
      </c>
    </row>
  </sheetData>
  <sheetProtection formatCells="0" selectLockedCells="1"/>
  <mergeCells count="34">
    <mergeCell ref="A3:H3"/>
    <mergeCell ref="C1:G1"/>
    <mergeCell ref="C2:G2"/>
    <mergeCell ref="D6:F6"/>
    <mergeCell ref="B21:C21"/>
    <mergeCell ref="C4:G4"/>
    <mergeCell ref="C5:I5"/>
    <mergeCell ref="B9:C9"/>
    <mergeCell ref="B12:C12"/>
    <mergeCell ref="B14:C14"/>
    <mergeCell ref="B15:C15"/>
    <mergeCell ref="B16:C16"/>
    <mergeCell ref="B17:C17"/>
    <mergeCell ref="B19:C19"/>
    <mergeCell ref="B20:C20"/>
    <mergeCell ref="B36:C36"/>
    <mergeCell ref="B22:C22"/>
    <mergeCell ref="B23:C23"/>
    <mergeCell ref="B25:C25"/>
    <mergeCell ref="B27:C27"/>
    <mergeCell ref="B28:C28"/>
    <mergeCell ref="B29:C29"/>
    <mergeCell ref="B30:C30"/>
    <mergeCell ref="B32:C32"/>
    <mergeCell ref="B33:C33"/>
    <mergeCell ref="B34:C34"/>
    <mergeCell ref="B35:C35"/>
    <mergeCell ref="C45:D45"/>
    <mergeCell ref="G45:H45"/>
    <mergeCell ref="B38:C38"/>
    <mergeCell ref="B41:I41"/>
    <mergeCell ref="C43:D43"/>
    <mergeCell ref="G43:H43"/>
    <mergeCell ref="C44:D44"/>
  </mergeCells>
  <printOptions horizontalCentered="1"/>
  <pageMargins left="0.79" right="1.4173228346456694" top="0.51" bottom="0.59055118110236227" header="0" footer="0"/>
  <pageSetup scale="47" orientation="landscape" r:id="rId1"/>
  <ignoredErrors>
    <ignoredError sqref="D15:D16 E20:E2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75"/>
  <sheetViews>
    <sheetView showGridLines="0" showWhiteSpace="0" zoomScale="80" zoomScaleNormal="80" workbookViewId="0">
      <selection activeCell="G19" sqref="G19"/>
    </sheetView>
  </sheetViews>
  <sheetFormatPr baseColWidth="10" defaultRowHeight="12.75"/>
  <cols>
    <col min="1" max="1" width="1.28515625" style="33" customWidth="1"/>
    <col min="2" max="3" width="3.7109375" style="33" customWidth="1"/>
    <col min="4" max="4" width="23.85546875" style="33" customWidth="1"/>
    <col min="5" max="5" width="21.42578125" style="33" customWidth="1"/>
    <col min="6" max="6" width="17.28515625" style="33" customWidth="1"/>
    <col min="7" max="8" width="18.7109375" style="48" customWidth="1"/>
    <col min="9" max="9" width="7.7109375" style="33" customWidth="1"/>
    <col min="10" max="11" width="3.7109375" style="23" customWidth="1"/>
    <col min="12" max="16" width="18.7109375" style="23" customWidth="1"/>
    <col min="17" max="17" width="1.85546875" style="23" customWidth="1"/>
    <col min="18" max="16384" width="11.42578125" style="23"/>
  </cols>
  <sheetData>
    <row r="1" spans="1:17" s="30" customFormat="1" ht="10.5" customHeight="1">
      <c r="A1" s="87"/>
      <c r="B1" s="116"/>
      <c r="C1" s="116"/>
      <c r="D1" s="1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116"/>
      <c r="Q1" s="116"/>
    </row>
    <row r="2" spans="1:17" ht="15" customHeight="1">
      <c r="A2" s="816" t="s">
        <v>441</v>
      </c>
      <c r="B2" s="816"/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816"/>
      <c r="P2" s="816"/>
      <c r="Q2" s="816"/>
    </row>
    <row r="3" spans="1:17" ht="15" customHeight="1">
      <c r="A3" s="816" t="s">
        <v>1195</v>
      </c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6"/>
      <c r="O3" s="816"/>
      <c r="P3" s="816"/>
      <c r="Q3" s="116"/>
    </row>
    <row r="4" spans="1:17" ht="16.5" customHeight="1">
      <c r="A4" s="816" t="s">
        <v>0</v>
      </c>
      <c r="B4" s="816"/>
      <c r="C4" s="816"/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816"/>
      <c r="O4" s="816"/>
      <c r="P4" s="816"/>
      <c r="Q4" s="816"/>
    </row>
    <row r="5" spans="1:17" ht="3" customHeight="1">
      <c r="C5" s="31"/>
      <c r="D5" s="245"/>
      <c r="E5" s="27"/>
      <c r="F5" s="27"/>
      <c r="G5" s="27"/>
      <c r="H5" s="27"/>
      <c r="I5" s="27"/>
      <c r="J5" s="27"/>
      <c r="K5" s="27"/>
      <c r="L5" s="27"/>
      <c r="M5" s="27"/>
      <c r="N5" s="27"/>
      <c r="O5" s="117"/>
      <c r="P5" s="30"/>
      <c r="Q5" s="30"/>
    </row>
    <row r="6" spans="1:17" ht="19.5" customHeight="1">
      <c r="A6" s="93"/>
      <c r="B6" s="832"/>
      <c r="C6" s="832"/>
      <c r="D6" s="832"/>
      <c r="E6" s="29"/>
      <c r="F6" s="29"/>
      <c r="G6" s="28" t="s">
        <v>3</v>
      </c>
      <c r="H6" s="815" t="s">
        <v>549</v>
      </c>
      <c r="I6" s="815"/>
      <c r="J6" s="815"/>
      <c r="K6" s="815"/>
      <c r="L6" s="815"/>
      <c r="M6" s="815"/>
      <c r="N6" s="815"/>
      <c r="O6" s="29"/>
      <c r="P6" s="246"/>
      <c r="Q6" s="30"/>
    </row>
    <row r="7" spans="1:17" s="30" customFormat="1" ht="5.0999999999999996" customHeight="1">
      <c r="A7" s="33"/>
      <c r="B7" s="31"/>
      <c r="C7" s="31"/>
      <c r="D7" s="245"/>
      <c r="E7" s="31"/>
      <c r="F7" s="31"/>
      <c r="G7" s="247"/>
      <c r="H7" s="247"/>
      <c r="I7" s="245"/>
    </row>
    <row r="8" spans="1:17" s="30" customFormat="1" ht="3" customHeight="1">
      <c r="A8" s="33"/>
      <c r="B8" s="33"/>
      <c r="C8" s="248"/>
      <c r="D8" s="245"/>
      <c r="E8" s="248"/>
      <c r="F8" s="248"/>
      <c r="G8" s="249"/>
      <c r="H8" s="249"/>
      <c r="I8" s="245"/>
    </row>
    <row r="9" spans="1:17" s="30" customFormat="1" ht="31.5" customHeight="1">
      <c r="A9" s="250"/>
      <c r="B9" s="831" t="s">
        <v>74</v>
      </c>
      <c r="C9" s="831"/>
      <c r="D9" s="831"/>
      <c r="E9" s="831"/>
      <c r="F9" s="39"/>
      <c r="G9" s="38">
        <v>2017</v>
      </c>
      <c r="H9" s="38">
        <v>2016</v>
      </c>
      <c r="I9" s="251"/>
      <c r="J9" s="831" t="s">
        <v>74</v>
      </c>
      <c r="K9" s="831"/>
      <c r="L9" s="831"/>
      <c r="M9" s="831"/>
      <c r="N9" s="39"/>
      <c r="O9" s="38">
        <v>2017</v>
      </c>
      <c r="P9" s="38">
        <v>2016</v>
      </c>
      <c r="Q9" s="252"/>
    </row>
    <row r="10" spans="1:17" s="30" customFormat="1" ht="3" customHeight="1">
      <c r="A10" s="42"/>
      <c r="B10" s="33"/>
      <c r="C10" s="33"/>
      <c r="D10" s="43"/>
      <c r="E10" s="43"/>
      <c r="F10" s="43"/>
      <c r="G10" s="253"/>
      <c r="H10" s="253"/>
      <c r="I10" s="33"/>
      <c r="P10" s="30">
        <v>2016</v>
      </c>
      <c r="Q10" s="45"/>
    </row>
    <row r="11" spans="1:17" s="30" customFormat="1">
      <c r="A11" s="120"/>
      <c r="B11" s="48"/>
      <c r="C11" s="121"/>
      <c r="D11" s="121"/>
      <c r="E11" s="121"/>
      <c r="F11" s="121"/>
      <c r="G11" s="253"/>
      <c r="H11" s="253"/>
      <c r="I11" s="48"/>
      <c r="Q11" s="45"/>
    </row>
    <row r="12" spans="1:17" ht="17.25" customHeight="1">
      <c r="A12" s="120"/>
      <c r="B12" s="826" t="s">
        <v>168</v>
      </c>
      <c r="C12" s="826"/>
      <c r="D12" s="826"/>
      <c r="E12" s="826"/>
      <c r="F12" s="826"/>
      <c r="G12" s="253"/>
      <c r="H12" s="253"/>
      <c r="I12" s="48"/>
      <c r="J12" s="826" t="s">
        <v>169</v>
      </c>
      <c r="K12" s="826"/>
      <c r="L12" s="826"/>
      <c r="M12" s="826"/>
      <c r="N12" s="826"/>
      <c r="O12" s="254"/>
      <c r="P12" s="254"/>
      <c r="Q12" s="45"/>
    </row>
    <row r="13" spans="1:17" ht="17.25" customHeight="1">
      <c r="A13" s="120"/>
      <c r="B13" s="48"/>
      <c r="C13" s="121"/>
      <c r="D13" s="48"/>
      <c r="E13" s="121"/>
      <c r="F13" s="121"/>
      <c r="G13" s="253"/>
      <c r="H13" s="253"/>
      <c r="I13" s="48"/>
      <c r="J13" s="48"/>
      <c r="K13" s="121"/>
      <c r="L13" s="121"/>
      <c r="M13" s="121"/>
      <c r="N13" s="121"/>
      <c r="O13" s="254"/>
      <c r="P13" s="254"/>
      <c r="Q13" s="45"/>
    </row>
    <row r="14" spans="1:17" ht="17.25" customHeight="1">
      <c r="A14" s="120"/>
      <c r="B14" s="48"/>
      <c r="C14" s="826" t="s">
        <v>65</v>
      </c>
      <c r="D14" s="826"/>
      <c r="E14" s="826"/>
      <c r="F14" s="826"/>
      <c r="G14" s="255">
        <f>SUM(G15:G25)</f>
        <v>97299835.209999993</v>
      </c>
      <c r="H14" s="255">
        <f>SUM(H15:H25)</f>
        <v>103046247.17</v>
      </c>
      <c r="I14" s="48"/>
      <c r="J14" s="48"/>
      <c r="K14" s="826" t="s">
        <v>65</v>
      </c>
      <c r="L14" s="826"/>
      <c r="M14" s="826"/>
      <c r="N14" s="826"/>
      <c r="O14" s="255">
        <f>SUM(O15:O17)</f>
        <v>35314507.219999999</v>
      </c>
      <c r="P14" s="255">
        <f>SUM(P15:P17)</f>
        <v>-31008150.18</v>
      </c>
      <c r="Q14" s="45"/>
    </row>
    <row r="15" spans="1:17" ht="15" customHeight="1">
      <c r="A15" s="120"/>
      <c r="B15" s="48"/>
      <c r="C15" s="121"/>
      <c r="D15" s="825" t="s">
        <v>82</v>
      </c>
      <c r="E15" s="825"/>
      <c r="F15" s="825"/>
      <c r="G15" s="256">
        <v>0</v>
      </c>
      <c r="H15" s="256">
        <v>0</v>
      </c>
      <c r="I15" s="48"/>
      <c r="J15" s="48"/>
      <c r="K15" s="30"/>
      <c r="L15" s="827" t="s">
        <v>32</v>
      </c>
      <c r="M15" s="827"/>
      <c r="N15" s="827"/>
      <c r="O15" s="256">
        <v>33761886.990000002</v>
      </c>
      <c r="P15" s="256">
        <v>-32387761.34</v>
      </c>
      <c r="Q15" s="45"/>
    </row>
    <row r="16" spans="1:17" ht="15" customHeight="1">
      <c r="A16" s="120"/>
      <c r="B16" s="48"/>
      <c r="C16" s="121"/>
      <c r="D16" s="825" t="s">
        <v>192</v>
      </c>
      <c r="E16" s="825"/>
      <c r="F16" s="825"/>
      <c r="G16" s="256"/>
      <c r="H16" s="256"/>
      <c r="I16" s="48"/>
      <c r="J16" s="48"/>
      <c r="K16" s="30"/>
      <c r="L16" s="827" t="s">
        <v>34</v>
      </c>
      <c r="M16" s="827"/>
      <c r="N16" s="827"/>
      <c r="O16" s="256">
        <v>1552620.23</v>
      </c>
      <c r="P16" s="256">
        <v>1480690.16</v>
      </c>
      <c r="Q16" s="45"/>
    </row>
    <row r="17" spans="1:17" ht="15" customHeight="1">
      <c r="A17" s="120"/>
      <c r="B17" s="48"/>
      <c r="C17" s="257"/>
      <c r="D17" s="825" t="s">
        <v>170</v>
      </c>
      <c r="E17" s="825"/>
      <c r="F17" s="825"/>
      <c r="G17" s="256">
        <v>0</v>
      </c>
      <c r="H17" s="256">
        <v>0</v>
      </c>
      <c r="I17" s="48"/>
      <c r="J17" s="48"/>
      <c r="K17" s="253"/>
      <c r="L17" s="827" t="s">
        <v>196</v>
      </c>
      <c r="M17" s="827"/>
      <c r="N17" s="827"/>
      <c r="O17" s="256">
        <v>0</v>
      </c>
      <c r="P17" s="256">
        <v>-101079</v>
      </c>
      <c r="Q17" s="45"/>
    </row>
    <row r="18" spans="1:17" ht="15" customHeight="1">
      <c r="A18" s="120"/>
      <c r="B18" s="48"/>
      <c r="C18" s="257"/>
      <c r="D18" s="825" t="s">
        <v>88</v>
      </c>
      <c r="E18" s="825"/>
      <c r="F18" s="825"/>
      <c r="G18" s="256">
        <v>0</v>
      </c>
      <c r="H18" s="256">
        <v>0</v>
      </c>
      <c r="I18" s="48"/>
      <c r="J18" s="48"/>
      <c r="K18" s="253"/>
      <c r="Q18" s="45"/>
    </row>
    <row r="19" spans="1:17" ht="15" customHeight="1">
      <c r="A19" s="120"/>
      <c r="B19" s="48"/>
      <c r="C19" s="257"/>
      <c r="D19" s="825" t="s">
        <v>89</v>
      </c>
      <c r="E19" s="825"/>
      <c r="F19" s="825"/>
      <c r="G19" s="256">
        <v>2823677.08</v>
      </c>
      <c r="H19" s="256">
        <v>2741040.49</v>
      </c>
      <c r="I19" s="48"/>
      <c r="J19" s="48"/>
      <c r="K19" s="258" t="s">
        <v>66</v>
      </c>
      <c r="L19" s="258"/>
      <c r="M19" s="258"/>
      <c r="N19" s="258"/>
      <c r="O19" s="255">
        <f>SUM(O20:O22)</f>
        <v>12312423.300000001</v>
      </c>
      <c r="P19" s="255">
        <f>SUM(P20:P22)</f>
        <v>9262931.209999999</v>
      </c>
      <c r="Q19" s="45"/>
    </row>
    <row r="20" spans="1:17" ht="15" customHeight="1">
      <c r="A20" s="120"/>
      <c r="B20" s="48"/>
      <c r="C20" s="257"/>
      <c r="D20" s="825" t="s">
        <v>90</v>
      </c>
      <c r="E20" s="825"/>
      <c r="F20" s="825"/>
      <c r="G20" s="256">
        <v>3814241.07</v>
      </c>
      <c r="H20" s="256">
        <v>4355344.4800000004</v>
      </c>
      <c r="I20" s="48"/>
      <c r="J20" s="48"/>
      <c r="K20" s="253"/>
      <c r="L20" s="257" t="s">
        <v>32</v>
      </c>
      <c r="M20" s="257"/>
      <c r="N20" s="257"/>
      <c r="O20" s="256">
        <v>11284535.4</v>
      </c>
      <c r="P20" s="256">
        <v>6363076.4299999997</v>
      </c>
      <c r="Q20" s="45"/>
    </row>
    <row r="21" spans="1:17" ht="15" customHeight="1">
      <c r="A21" s="120"/>
      <c r="B21" s="48"/>
      <c r="C21" s="257"/>
      <c r="D21" s="825" t="s">
        <v>92</v>
      </c>
      <c r="E21" s="825"/>
      <c r="F21" s="825"/>
      <c r="G21" s="256">
        <v>100000</v>
      </c>
      <c r="H21" s="256">
        <v>2236120</v>
      </c>
      <c r="I21" s="48"/>
      <c r="J21" s="48"/>
      <c r="K21" s="253"/>
      <c r="L21" s="827" t="s">
        <v>34</v>
      </c>
      <c r="M21" s="827"/>
      <c r="N21" s="827"/>
      <c r="O21" s="256">
        <v>1027887.9</v>
      </c>
      <c r="P21" s="256">
        <v>2899854.78</v>
      </c>
      <c r="Q21" s="45"/>
    </row>
    <row r="22" spans="1:17" ht="28.5" customHeight="1">
      <c r="A22" s="120"/>
      <c r="B22" s="48"/>
      <c r="C22" s="257"/>
      <c r="D22" s="825" t="s">
        <v>94</v>
      </c>
      <c r="E22" s="825"/>
      <c r="F22" s="825"/>
      <c r="G22" s="256">
        <v>0</v>
      </c>
      <c r="H22" s="256">
        <v>0</v>
      </c>
      <c r="I22" s="48"/>
      <c r="J22" s="48"/>
      <c r="K22" s="30"/>
      <c r="L22" s="827" t="s">
        <v>197</v>
      </c>
      <c r="M22" s="827"/>
      <c r="N22" s="827"/>
      <c r="O22" s="256">
        <v>0</v>
      </c>
      <c r="P22" s="256">
        <v>0</v>
      </c>
      <c r="Q22" s="45"/>
    </row>
    <row r="23" spans="1:17" ht="15" customHeight="1">
      <c r="A23" s="120"/>
      <c r="B23" s="48"/>
      <c r="C23" s="257"/>
      <c r="D23" s="825" t="s">
        <v>99</v>
      </c>
      <c r="E23" s="825"/>
      <c r="F23" s="825"/>
      <c r="G23" s="256">
        <v>25353587</v>
      </c>
      <c r="H23" s="256">
        <v>32893305.489999998</v>
      </c>
      <c r="I23" s="48"/>
      <c r="J23" s="48"/>
      <c r="K23" s="826" t="s">
        <v>171</v>
      </c>
      <c r="L23" s="826"/>
      <c r="M23" s="826"/>
      <c r="N23" s="826"/>
      <c r="O23" s="255">
        <f>O14-O19</f>
        <v>23002083.919999998</v>
      </c>
      <c r="P23" s="255">
        <f>P14-P19</f>
        <v>-40271081.390000001</v>
      </c>
      <c r="Q23" s="45"/>
    </row>
    <row r="24" spans="1:17" ht="15" customHeight="1">
      <c r="A24" s="120"/>
      <c r="B24" s="48"/>
      <c r="C24" s="257"/>
      <c r="D24" s="825" t="s">
        <v>193</v>
      </c>
      <c r="E24" s="825"/>
      <c r="F24" s="825"/>
      <c r="G24" s="256">
        <v>64893085.450000003</v>
      </c>
      <c r="H24" s="256">
        <v>60637702.770000003</v>
      </c>
      <c r="I24" s="48"/>
      <c r="J24" s="48"/>
      <c r="Q24" s="45"/>
    </row>
    <row r="25" spans="1:17" ht="15" customHeight="1">
      <c r="A25" s="120"/>
      <c r="B25" s="48"/>
      <c r="C25" s="257"/>
      <c r="D25" s="825" t="s">
        <v>194</v>
      </c>
      <c r="E25" s="825"/>
      <c r="F25" s="156"/>
      <c r="G25" s="256">
        <v>315244.61</v>
      </c>
      <c r="H25" s="256">
        <v>182733.94</v>
      </c>
      <c r="I25" s="48"/>
      <c r="J25" s="30"/>
      <c r="Q25" s="45"/>
    </row>
    <row r="26" spans="1:17" ht="15" customHeight="1">
      <c r="A26" s="120"/>
      <c r="B26" s="48"/>
      <c r="C26" s="121"/>
      <c r="D26" s="48"/>
      <c r="E26" s="121"/>
      <c r="F26" s="121"/>
      <c r="G26" s="253"/>
      <c r="H26" s="253"/>
      <c r="I26" s="48"/>
      <c r="J26" s="826" t="s">
        <v>172</v>
      </c>
      <c r="K26" s="826"/>
      <c r="L26" s="826"/>
      <c r="M26" s="826"/>
      <c r="N26" s="826"/>
      <c r="O26" s="30"/>
      <c r="P26" s="30"/>
      <c r="Q26" s="45"/>
    </row>
    <row r="27" spans="1:17" ht="15" customHeight="1">
      <c r="A27" s="120"/>
      <c r="B27" s="48"/>
      <c r="C27" s="826" t="s">
        <v>66</v>
      </c>
      <c r="D27" s="826"/>
      <c r="E27" s="826"/>
      <c r="F27" s="826"/>
      <c r="G27" s="255">
        <f>SUM(G28:G46)</f>
        <v>74769725.140000001</v>
      </c>
      <c r="H27" s="255">
        <f>SUM(H28:H46)</f>
        <v>96295386.460000008</v>
      </c>
      <c r="I27" s="48"/>
      <c r="J27" s="48"/>
      <c r="K27" s="121"/>
      <c r="L27" s="48"/>
      <c r="M27" s="156"/>
      <c r="N27" s="156"/>
      <c r="O27" s="254"/>
      <c r="P27" s="254"/>
      <c r="Q27" s="45"/>
    </row>
    <row r="28" spans="1:17" ht="15" customHeight="1">
      <c r="A28" s="120"/>
      <c r="B28" s="48"/>
      <c r="C28" s="258"/>
      <c r="D28" s="825" t="s">
        <v>173</v>
      </c>
      <c r="E28" s="825"/>
      <c r="F28" s="825"/>
      <c r="G28" s="256">
        <v>51582887.259999998</v>
      </c>
      <c r="H28" s="256">
        <v>70876572.969999999</v>
      </c>
      <c r="I28" s="48"/>
      <c r="J28" s="48"/>
      <c r="K28" s="258" t="s">
        <v>65</v>
      </c>
      <c r="L28" s="258"/>
      <c r="M28" s="258"/>
      <c r="N28" s="258"/>
      <c r="O28" s="255">
        <f>O29+O32</f>
        <v>0</v>
      </c>
      <c r="P28" s="255">
        <f>P29+P32</f>
        <v>0</v>
      </c>
      <c r="Q28" s="45"/>
    </row>
    <row r="29" spans="1:17" ht="15" customHeight="1">
      <c r="A29" s="120"/>
      <c r="B29" s="48"/>
      <c r="C29" s="258"/>
      <c r="D29" s="825" t="s">
        <v>85</v>
      </c>
      <c r="E29" s="825"/>
      <c r="F29" s="825"/>
      <c r="G29" s="256">
        <v>6424627.6799999997</v>
      </c>
      <c r="H29" s="256">
        <v>5481056.79</v>
      </c>
      <c r="I29" s="48"/>
      <c r="J29" s="30"/>
      <c r="K29" s="30"/>
      <c r="L29" s="257" t="s">
        <v>174</v>
      </c>
      <c r="M29" s="257"/>
      <c r="N29" s="257"/>
      <c r="O29" s="256">
        <f>SUM(O30:O31)</f>
        <v>0</v>
      </c>
      <c r="P29" s="256">
        <f>SUM(P30:P31)</f>
        <v>0</v>
      </c>
      <c r="Q29" s="45"/>
    </row>
    <row r="30" spans="1:17" ht="15" customHeight="1">
      <c r="A30" s="120"/>
      <c r="B30" s="48"/>
      <c r="C30" s="258"/>
      <c r="D30" s="825" t="s">
        <v>87</v>
      </c>
      <c r="E30" s="825"/>
      <c r="F30" s="825"/>
      <c r="G30" s="256">
        <v>14174986.65</v>
      </c>
      <c r="H30" s="256">
        <v>15306389.67</v>
      </c>
      <c r="I30" s="48"/>
      <c r="J30" s="48"/>
      <c r="K30" s="258"/>
      <c r="L30" s="257" t="s">
        <v>175</v>
      </c>
      <c r="M30" s="257"/>
      <c r="N30" s="257"/>
      <c r="O30" s="256">
        <v>0</v>
      </c>
      <c r="P30" s="256">
        <v>0</v>
      </c>
      <c r="Q30" s="45"/>
    </row>
    <row r="31" spans="1:17" ht="15" customHeight="1">
      <c r="A31" s="120"/>
      <c r="B31" s="48"/>
      <c r="C31" s="121"/>
      <c r="D31" s="48"/>
      <c r="E31" s="121"/>
      <c r="F31" s="121"/>
      <c r="G31" s="562"/>
      <c r="H31" s="562"/>
      <c r="I31" s="48"/>
      <c r="J31" s="48"/>
      <c r="K31" s="258"/>
      <c r="L31" s="257" t="s">
        <v>177</v>
      </c>
      <c r="M31" s="257"/>
      <c r="N31" s="257"/>
      <c r="O31" s="256">
        <v>0</v>
      </c>
      <c r="P31" s="256">
        <v>0</v>
      </c>
      <c r="Q31" s="45"/>
    </row>
    <row r="32" spans="1:17" ht="15" customHeight="1">
      <c r="A32" s="120"/>
      <c r="B32" s="48"/>
      <c r="C32" s="258"/>
      <c r="D32" s="825" t="s">
        <v>91</v>
      </c>
      <c r="E32" s="825"/>
      <c r="F32" s="825"/>
      <c r="G32" s="256">
        <v>0</v>
      </c>
      <c r="H32" s="256">
        <v>0</v>
      </c>
      <c r="I32" s="48"/>
      <c r="J32" s="48"/>
      <c r="K32" s="258"/>
      <c r="L32" s="827" t="s">
        <v>296</v>
      </c>
      <c r="M32" s="827"/>
      <c r="N32" s="827"/>
      <c r="O32" s="256">
        <v>0</v>
      </c>
      <c r="P32" s="256">
        <v>0</v>
      </c>
      <c r="Q32" s="45"/>
    </row>
    <row r="33" spans="1:17" ht="15" customHeight="1">
      <c r="A33" s="120"/>
      <c r="B33" s="48"/>
      <c r="C33" s="258"/>
      <c r="D33" s="825" t="s">
        <v>176</v>
      </c>
      <c r="E33" s="825"/>
      <c r="F33" s="825"/>
      <c r="G33" s="256">
        <v>0</v>
      </c>
      <c r="H33" s="256">
        <v>0</v>
      </c>
      <c r="I33" s="48"/>
      <c r="J33" s="48"/>
      <c r="K33" s="253"/>
      <c r="Q33" s="45"/>
    </row>
    <row r="34" spans="1:17" ht="15" customHeight="1">
      <c r="A34" s="120"/>
      <c r="B34" s="48"/>
      <c r="C34" s="258"/>
      <c r="D34" s="825" t="s">
        <v>178</v>
      </c>
      <c r="E34" s="825"/>
      <c r="F34" s="825"/>
      <c r="G34" s="256">
        <v>0</v>
      </c>
      <c r="H34" s="256">
        <v>0</v>
      </c>
      <c r="I34" s="48"/>
      <c r="J34" s="48"/>
      <c r="K34" s="258" t="s">
        <v>66</v>
      </c>
      <c r="L34" s="258"/>
      <c r="M34" s="258"/>
      <c r="N34" s="258"/>
      <c r="O34" s="255">
        <f>O35+O38</f>
        <v>19239846.52</v>
      </c>
      <c r="P34" s="255">
        <f>P35+P38</f>
        <v>-194214.8</v>
      </c>
      <c r="Q34" s="45"/>
    </row>
    <row r="35" spans="1:17" ht="15" customHeight="1">
      <c r="A35" s="120"/>
      <c r="B35" s="48"/>
      <c r="C35" s="258"/>
      <c r="D35" s="825" t="s">
        <v>96</v>
      </c>
      <c r="E35" s="825"/>
      <c r="F35" s="825"/>
      <c r="G35" s="562">
        <v>2587223.5499999998</v>
      </c>
      <c r="H35" s="562">
        <v>4631367.03</v>
      </c>
      <c r="I35" s="48"/>
      <c r="J35" s="48"/>
      <c r="K35" s="30"/>
      <c r="L35" s="257" t="s">
        <v>179</v>
      </c>
      <c r="M35" s="257"/>
      <c r="N35" s="257"/>
      <c r="O35" s="256">
        <f>SUM(O36:O37)</f>
        <v>0</v>
      </c>
      <c r="P35" s="256">
        <f>SUM(P36:P37)</f>
        <v>0</v>
      </c>
      <c r="Q35" s="45"/>
    </row>
    <row r="36" spans="1:17" ht="15" customHeight="1">
      <c r="A36" s="120"/>
      <c r="B36" s="48"/>
      <c r="C36" s="258"/>
      <c r="D36" s="825" t="s">
        <v>98</v>
      </c>
      <c r="E36" s="825"/>
      <c r="F36" s="825"/>
      <c r="G36" s="256">
        <v>0</v>
      </c>
      <c r="H36" s="256">
        <v>0</v>
      </c>
      <c r="I36" s="48"/>
      <c r="J36" s="48"/>
      <c r="K36" s="258"/>
      <c r="L36" s="257" t="s">
        <v>175</v>
      </c>
      <c r="M36" s="257"/>
      <c r="N36" s="257"/>
      <c r="O36" s="256">
        <v>0</v>
      </c>
      <c r="P36" s="256">
        <v>0</v>
      </c>
      <c r="Q36" s="45"/>
    </row>
    <row r="37" spans="1:17" ht="15" customHeight="1">
      <c r="A37" s="120"/>
      <c r="B37" s="48"/>
      <c r="C37" s="258"/>
      <c r="D37" s="825" t="s">
        <v>100</v>
      </c>
      <c r="E37" s="825"/>
      <c r="F37" s="825"/>
      <c r="G37" s="256">
        <v>0</v>
      </c>
      <c r="H37" s="256">
        <v>0</v>
      </c>
      <c r="I37" s="48"/>
      <c r="J37" s="30"/>
      <c r="K37" s="258"/>
      <c r="L37" s="257" t="s">
        <v>177</v>
      </c>
      <c r="M37" s="257"/>
      <c r="N37" s="257"/>
      <c r="O37" s="256">
        <v>0</v>
      </c>
      <c r="P37" s="256">
        <v>0</v>
      </c>
      <c r="Q37" s="45"/>
    </row>
    <row r="38" spans="1:17" ht="15" customHeight="1">
      <c r="A38" s="120"/>
      <c r="B38" s="48"/>
      <c r="C38" s="258"/>
      <c r="D38" s="825" t="s">
        <v>101</v>
      </c>
      <c r="E38" s="825"/>
      <c r="F38" s="825"/>
      <c r="G38" s="256">
        <v>0</v>
      </c>
      <c r="H38" s="256">
        <v>0</v>
      </c>
      <c r="I38" s="48"/>
      <c r="J38" s="48"/>
      <c r="K38" s="258"/>
      <c r="L38" s="827" t="s">
        <v>297</v>
      </c>
      <c r="M38" s="827"/>
      <c r="N38" s="827"/>
      <c r="O38" s="256">
        <v>19239846.52</v>
      </c>
      <c r="P38" s="256">
        <v>-194214.8</v>
      </c>
      <c r="Q38" s="45"/>
    </row>
    <row r="39" spans="1:17" ht="15" customHeight="1">
      <c r="A39" s="120"/>
      <c r="B39" s="48"/>
      <c r="C39" s="258"/>
      <c r="D39" s="825" t="s">
        <v>102</v>
      </c>
      <c r="E39" s="825"/>
      <c r="F39" s="825"/>
      <c r="G39" s="256">
        <v>0</v>
      </c>
      <c r="H39" s="256">
        <v>0</v>
      </c>
      <c r="I39" s="48"/>
      <c r="J39" s="48"/>
      <c r="K39" s="253"/>
      <c r="Q39" s="45"/>
    </row>
    <row r="40" spans="1:17" ht="15" customHeight="1">
      <c r="A40" s="120"/>
      <c r="B40" s="48"/>
      <c r="C40" s="258"/>
      <c r="D40" s="825" t="s">
        <v>104</v>
      </c>
      <c r="E40" s="825"/>
      <c r="F40" s="825"/>
      <c r="G40" s="256">
        <v>0</v>
      </c>
      <c r="H40" s="256">
        <v>0</v>
      </c>
      <c r="I40" s="48"/>
      <c r="J40" s="48"/>
      <c r="K40" s="826" t="s">
        <v>181</v>
      </c>
      <c r="L40" s="826"/>
      <c r="M40" s="826"/>
      <c r="N40" s="826"/>
      <c r="O40" s="255">
        <f>O28-O34</f>
        <v>-19239846.52</v>
      </c>
      <c r="P40" s="255">
        <f>P28-P34</f>
        <v>194214.8</v>
      </c>
      <c r="Q40" s="45"/>
    </row>
    <row r="41" spans="1:17" ht="15" customHeight="1">
      <c r="A41" s="120"/>
      <c r="B41" s="48"/>
      <c r="C41" s="121"/>
      <c r="D41" s="48"/>
      <c r="E41" s="121"/>
      <c r="F41" s="121"/>
      <c r="G41" s="253"/>
      <c r="H41" s="253"/>
      <c r="I41" s="48"/>
      <c r="J41" s="48"/>
      <c r="Q41" s="45"/>
    </row>
    <row r="42" spans="1:17" ht="15" customHeight="1">
      <c r="A42" s="120"/>
      <c r="B42" s="48"/>
      <c r="C42" s="258"/>
      <c r="D42" s="825" t="s">
        <v>180</v>
      </c>
      <c r="E42" s="825"/>
      <c r="F42" s="825"/>
      <c r="G42" s="256">
        <v>0</v>
      </c>
      <c r="H42" s="256">
        <v>0</v>
      </c>
      <c r="I42" s="48"/>
      <c r="J42" s="48"/>
      <c r="Q42" s="45"/>
    </row>
    <row r="43" spans="1:17" ht="25.5" customHeight="1">
      <c r="A43" s="120"/>
      <c r="B43" s="48"/>
      <c r="C43" s="258"/>
      <c r="D43" s="825" t="s">
        <v>136</v>
      </c>
      <c r="E43" s="825"/>
      <c r="F43" s="825"/>
      <c r="G43" s="256">
        <v>0</v>
      </c>
      <c r="H43" s="256">
        <v>0</v>
      </c>
      <c r="I43" s="48"/>
      <c r="J43" s="828" t="s">
        <v>183</v>
      </c>
      <c r="K43" s="828"/>
      <c r="L43" s="828"/>
      <c r="M43" s="828"/>
      <c r="N43" s="828"/>
      <c r="O43" s="259">
        <f>G48+O23+O40</f>
        <v>26292347.469999995</v>
      </c>
      <c r="P43" s="259">
        <f>H48+P23+P40</f>
        <v>-33326005.880000006</v>
      </c>
      <c r="Q43" s="45"/>
    </row>
    <row r="44" spans="1:17" ht="15" customHeight="1">
      <c r="A44" s="120"/>
      <c r="B44" s="48"/>
      <c r="C44" s="258"/>
      <c r="D44" s="825" t="s">
        <v>111</v>
      </c>
      <c r="E44" s="825"/>
      <c r="F44" s="825"/>
      <c r="G44" s="256">
        <v>0</v>
      </c>
      <c r="H44" s="256">
        <v>0</v>
      </c>
      <c r="I44" s="48"/>
      <c r="Q44" s="45"/>
    </row>
    <row r="45" spans="1:17" ht="15" customHeight="1">
      <c r="A45" s="120"/>
      <c r="B45" s="48"/>
      <c r="C45" s="253"/>
      <c r="D45" s="253"/>
      <c r="E45" s="253"/>
      <c r="F45" s="253"/>
      <c r="G45" s="253"/>
      <c r="H45" s="253"/>
      <c r="I45" s="48"/>
      <c r="Q45" s="45"/>
    </row>
    <row r="46" spans="1:17" ht="15" customHeight="1">
      <c r="A46" s="120"/>
      <c r="B46" s="48"/>
      <c r="C46" s="258"/>
      <c r="D46" s="825" t="s">
        <v>195</v>
      </c>
      <c r="E46" s="825"/>
      <c r="F46" s="825"/>
      <c r="G46" s="256">
        <v>0</v>
      </c>
      <c r="H46" s="256">
        <v>0</v>
      </c>
      <c r="I46" s="48"/>
      <c r="Q46" s="45"/>
    </row>
    <row r="47" spans="1:17">
      <c r="A47" s="120"/>
      <c r="B47" s="48"/>
      <c r="C47" s="121"/>
      <c r="D47" s="48"/>
      <c r="E47" s="121"/>
      <c r="F47" s="121"/>
      <c r="G47" s="253"/>
      <c r="H47" s="253"/>
      <c r="I47" s="48"/>
      <c r="J47" s="828" t="s">
        <v>187</v>
      </c>
      <c r="K47" s="828"/>
      <c r="L47" s="828"/>
      <c r="M47" s="828"/>
      <c r="N47" s="828"/>
      <c r="O47" s="259">
        <v>28602848.949999999</v>
      </c>
      <c r="P47" s="259">
        <v>61928854.829999998</v>
      </c>
      <c r="Q47" s="45"/>
    </row>
    <row r="48" spans="1:17" s="263" customFormat="1">
      <c r="A48" s="260"/>
      <c r="B48" s="261"/>
      <c r="C48" s="826" t="s">
        <v>182</v>
      </c>
      <c r="D48" s="826"/>
      <c r="E48" s="826"/>
      <c r="F48" s="826"/>
      <c r="G48" s="259">
        <f>G14-G27</f>
        <v>22530110.069999993</v>
      </c>
      <c r="H48" s="259">
        <f>H14-H27</f>
        <v>6750860.7099999934</v>
      </c>
      <c r="I48" s="261"/>
      <c r="J48" s="828" t="s">
        <v>188</v>
      </c>
      <c r="K48" s="828"/>
      <c r="L48" s="828"/>
      <c r="M48" s="828"/>
      <c r="N48" s="828"/>
      <c r="O48" s="259">
        <f>+O47+O43</f>
        <v>54895196.419999994</v>
      </c>
      <c r="P48" s="259">
        <f>+P43+P47</f>
        <v>28602848.949999992</v>
      </c>
      <c r="Q48" s="262"/>
    </row>
    <row r="49" spans="1:17" s="263" customFormat="1">
      <c r="A49" s="260"/>
      <c r="B49" s="261"/>
      <c r="C49" s="258"/>
      <c r="D49" s="258"/>
      <c r="E49" s="258"/>
      <c r="F49" s="258"/>
      <c r="G49" s="259"/>
      <c r="H49" s="259"/>
      <c r="I49" s="261"/>
      <c r="O49" s="264"/>
      <c r="Q49" s="262"/>
    </row>
    <row r="50" spans="1:17" ht="14.25" customHeight="1">
      <c r="A50" s="265"/>
      <c r="B50" s="113"/>
      <c r="C50" s="266"/>
      <c r="D50" s="266"/>
      <c r="E50" s="266"/>
      <c r="F50" s="266"/>
      <c r="G50" s="267"/>
      <c r="H50" s="267"/>
      <c r="I50" s="113"/>
      <c r="J50" s="70"/>
      <c r="K50" s="70"/>
      <c r="L50" s="70"/>
      <c r="M50" s="70"/>
      <c r="N50" s="70"/>
      <c r="O50" s="268"/>
      <c r="P50" s="70"/>
      <c r="Q50" s="72"/>
    </row>
    <row r="51" spans="1:17" ht="14.25" customHeight="1">
      <c r="A51" s="48"/>
      <c r="I51" s="48"/>
      <c r="J51" s="48"/>
      <c r="K51" s="253"/>
      <c r="L51" s="253"/>
      <c r="M51" s="253"/>
      <c r="N51" s="253"/>
      <c r="O51" s="254"/>
      <c r="P51" s="254"/>
      <c r="Q51" s="30"/>
    </row>
    <row r="52" spans="1:17" ht="6" customHeight="1">
      <c r="A52" s="48"/>
      <c r="I52" s="48"/>
      <c r="J52" s="30"/>
      <c r="K52" s="30"/>
      <c r="L52" s="30"/>
      <c r="M52" s="30"/>
      <c r="N52" s="30"/>
      <c r="O52" s="30"/>
      <c r="P52" s="30"/>
      <c r="Q52" s="30"/>
    </row>
    <row r="53" spans="1:17" ht="15" customHeight="1">
      <c r="A53" s="30"/>
      <c r="B53" s="523" t="s">
        <v>76</v>
      </c>
      <c r="C53" s="57"/>
      <c r="D53" s="57"/>
      <c r="E53" s="57"/>
      <c r="F53" s="57"/>
      <c r="G53" s="57"/>
      <c r="H53" s="57"/>
      <c r="I53" s="57"/>
      <c r="J53" s="57"/>
      <c r="K53" s="30"/>
      <c r="L53" s="30"/>
      <c r="M53" s="30"/>
      <c r="N53" s="30"/>
      <c r="O53" s="269"/>
      <c r="P53" s="30"/>
      <c r="Q53" s="30"/>
    </row>
    <row r="54" spans="1:17" ht="22.5" customHeight="1">
      <c r="A54" s="30"/>
      <c r="B54" s="57"/>
      <c r="C54" s="78"/>
      <c r="D54" s="79"/>
      <c r="E54" s="79"/>
      <c r="F54" s="30"/>
      <c r="G54" s="80"/>
      <c r="H54" s="78"/>
      <c r="I54" s="79"/>
      <c r="J54" s="79"/>
      <c r="K54" s="30"/>
      <c r="L54" s="30"/>
      <c r="M54" s="30"/>
      <c r="N54" s="30"/>
      <c r="O54" s="269"/>
      <c r="P54" s="30"/>
      <c r="Q54" s="30"/>
    </row>
    <row r="55" spans="1:17" ht="29.25" customHeight="1">
      <c r="A55" s="30"/>
      <c r="B55" s="57"/>
      <c r="C55" s="78"/>
      <c r="D55" s="270"/>
      <c r="E55" s="270"/>
      <c r="F55" s="271"/>
      <c r="G55" s="271"/>
      <c r="H55" s="78"/>
      <c r="I55" s="79"/>
      <c r="J55" s="79"/>
      <c r="K55" s="30"/>
      <c r="L55" s="829"/>
      <c r="M55" s="829"/>
      <c r="N55" s="829"/>
      <c r="O55" s="829"/>
      <c r="P55" s="30"/>
      <c r="Q55" s="30"/>
    </row>
    <row r="56" spans="1:17" ht="14.1" customHeight="1">
      <c r="A56" s="30"/>
      <c r="B56" s="82"/>
      <c r="C56" s="30"/>
      <c r="D56" s="811" t="s">
        <v>550</v>
      </c>
      <c r="E56" s="811"/>
      <c r="F56" s="830"/>
      <c r="G56" s="830"/>
      <c r="H56" s="30"/>
      <c r="I56" s="83"/>
      <c r="J56" s="30"/>
      <c r="K56" s="33"/>
      <c r="L56" s="809" t="s">
        <v>551</v>
      </c>
      <c r="M56" s="809"/>
      <c r="N56" s="809"/>
      <c r="O56" s="809"/>
      <c r="P56" s="30"/>
      <c r="Q56" s="30"/>
    </row>
    <row r="57" spans="1:17" ht="14.1" customHeight="1">
      <c r="A57" s="30"/>
      <c r="B57" s="84"/>
      <c r="C57" s="30"/>
      <c r="D57" s="808" t="s">
        <v>552</v>
      </c>
      <c r="E57" s="808"/>
      <c r="F57" s="808"/>
      <c r="G57" s="808"/>
      <c r="H57" s="30"/>
      <c r="I57" s="83"/>
      <c r="J57" s="30"/>
      <c r="L57" s="810" t="s">
        <v>553</v>
      </c>
      <c r="M57" s="810"/>
      <c r="N57" s="810"/>
      <c r="O57" s="810"/>
      <c r="P57" s="30"/>
      <c r="Q57" s="30"/>
    </row>
    <row r="75" spans="18:18">
      <c r="R75" s="23" t="s">
        <v>1059</v>
      </c>
    </row>
  </sheetData>
  <sheetProtection formatCells="0" selectLockedCells="1"/>
  <mergeCells count="61">
    <mergeCell ref="E1:O1"/>
    <mergeCell ref="B6:D6"/>
    <mergeCell ref="H6:N6"/>
    <mergeCell ref="A3:P3"/>
    <mergeCell ref="A2:Q2"/>
    <mergeCell ref="A4:Q4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J26:N26"/>
    <mergeCell ref="C27:F27"/>
    <mergeCell ref="D28:F28"/>
    <mergeCell ref="D29:F29"/>
    <mergeCell ref="D30:F30"/>
    <mergeCell ref="L56:O56"/>
    <mergeCell ref="L57:O57"/>
    <mergeCell ref="D43:F43"/>
    <mergeCell ref="D44:F44"/>
    <mergeCell ref="D46:F46"/>
    <mergeCell ref="C48:F48"/>
    <mergeCell ref="J43:N43"/>
    <mergeCell ref="J47:N47"/>
    <mergeCell ref="J48:N48"/>
    <mergeCell ref="L55:O55"/>
    <mergeCell ref="D56:E56"/>
    <mergeCell ref="F56:G56"/>
    <mergeCell ref="D57:E57"/>
    <mergeCell ref="F57:G57"/>
    <mergeCell ref="D42:F42"/>
    <mergeCell ref="D32:F32"/>
    <mergeCell ref="D33:F33"/>
    <mergeCell ref="D34:F34"/>
    <mergeCell ref="K40:N40"/>
    <mergeCell ref="D39:F39"/>
    <mergeCell ref="D40:F40"/>
    <mergeCell ref="L38:N38"/>
    <mergeCell ref="L32:N32"/>
    <mergeCell ref="D35:F35"/>
    <mergeCell ref="D36:F36"/>
    <mergeCell ref="D37:F37"/>
    <mergeCell ref="D38:F38"/>
  </mergeCells>
  <printOptions horizontalCentered="1"/>
  <pageMargins left="0.39370078740157483" right="0.55118110236220474" top="0" bottom="0" header="0" footer="0"/>
  <pageSetup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6"/>
  <sheetViews>
    <sheetView showGridLines="0" topLeftCell="A52" zoomScale="80" zoomScaleNormal="80" zoomScalePageLayoutView="80" workbookViewId="0">
      <selection activeCell="A4" sqref="A4:K4"/>
    </sheetView>
  </sheetViews>
  <sheetFormatPr baseColWidth="10" defaultRowHeight="12.75"/>
  <cols>
    <col min="1" max="1" width="4.5703125" style="23" customWidth="1"/>
    <col min="2" max="2" width="24.7109375" style="23" customWidth="1"/>
    <col min="3" max="3" width="40" style="23" customWidth="1"/>
    <col min="4" max="5" width="18.7109375" style="23" customWidth="1"/>
    <col min="6" max="6" width="10.7109375" style="23" customWidth="1"/>
    <col min="7" max="7" width="24.7109375" style="23" customWidth="1"/>
    <col min="8" max="8" width="29.7109375" style="118" customWidth="1"/>
    <col min="9" max="10" width="18.7109375" style="23" customWidth="1"/>
    <col min="11" max="11" width="4.5703125" style="23" customWidth="1"/>
    <col min="12" max="16384" width="11.42578125" style="23"/>
  </cols>
  <sheetData>
    <row r="1" spans="1:11" ht="14.1" customHeight="1">
      <c r="A1" s="115"/>
      <c r="B1" s="21"/>
      <c r="C1" s="816"/>
      <c r="D1" s="816"/>
      <c r="E1" s="816"/>
      <c r="F1" s="816"/>
      <c r="G1" s="816"/>
      <c r="H1" s="816"/>
      <c r="I1" s="816"/>
      <c r="J1" s="116"/>
      <c r="K1" s="116"/>
    </row>
    <row r="2" spans="1:11" ht="14.1" customHeight="1">
      <c r="A2" s="22"/>
      <c r="B2" s="21"/>
      <c r="C2" s="816" t="s">
        <v>437</v>
      </c>
      <c r="D2" s="816"/>
      <c r="E2" s="816"/>
      <c r="F2" s="816"/>
      <c r="G2" s="816"/>
      <c r="H2" s="816"/>
      <c r="I2" s="816"/>
      <c r="J2" s="22"/>
      <c r="K2" s="22"/>
    </row>
    <row r="3" spans="1:11" ht="14.1" customHeight="1">
      <c r="A3" s="816" t="s">
        <v>1195</v>
      </c>
      <c r="B3" s="816"/>
      <c r="C3" s="816"/>
      <c r="D3" s="816"/>
      <c r="E3" s="816"/>
      <c r="F3" s="816"/>
      <c r="G3" s="816"/>
      <c r="H3" s="816"/>
      <c r="I3" s="816"/>
      <c r="J3" s="816"/>
      <c r="K3" s="816"/>
    </row>
    <row r="4" spans="1:11" ht="14.1" customHeight="1">
      <c r="A4" s="816" t="s">
        <v>0</v>
      </c>
      <c r="B4" s="816"/>
      <c r="C4" s="816"/>
      <c r="D4" s="816"/>
      <c r="E4" s="816"/>
      <c r="F4" s="816"/>
      <c r="G4" s="816"/>
      <c r="H4" s="816"/>
      <c r="I4" s="816"/>
      <c r="J4" s="816"/>
      <c r="K4" s="816"/>
    </row>
    <row r="5" spans="1:11" ht="20.100000000000001" customHeight="1">
      <c r="A5" s="27"/>
      <c r="B5" s="28"/>
      <c r="C5" s="29"/>
      <c r="D5" s="28" t="s">
        <v>3</v>
      </c>
      <c r="E5" s="815" t="s">
        <v>549</v>
      </c>
      <c r="F5" s="815"/>
      <c r="G5" s="815"/>
      <c r="H5" s="29"/>
      <c r="I5" s="29"/>
      <c r="J5" s="29"/>
    </row>
    <row r="6" spans="1:11" ht="3" customHeight="1">
      <c r="A6" s="117"/>
      <c r="B6" s="117"/>
      <c r="C6" s="117"/>
      <c r="D6" s="117"/>
      <c r="E6" s="117"/>
      <c r="F6" s="117"/>
    </row>
    <row r="7" spans="1:11" s="30" customFormat="1" ht="3" customHeight="1">
      <c r="A7" s="27"/>
      <c r="B7" s="31"/>
      <c r="C7" s="31"/>
      <c r="D7" s="31"/>
      <c r="E7" s="31"/>
      <c r="F7" s="32"/>
      <c r="H7" s="119"/>
    </row>
    <row r="8" spans="1:11" s="30" customFormat="1" ht="3" customHeight="1">
      <c r="A8" s="34"/>
      <c r="B8" s="34"/>
      <c r="C8" s="34"/>
      <c r="D8" s="35"/>
      <c r="E8" s="35"/>
      <c r="F8" s="36"/>
      <c r="H8" s="119"/>
    </row>
    <row r="9" spans="1:11" s="30" customFormat="1" ht="20.100000000000001" customHeight="1">
      <c r="A9" s="37"/>
      <c r="B9" s="819" t="s">
        <v>74</v>
      </c>
      <c r="C9" s="819"/>
      <c r="D9" s="38" t="s">
        <v>65</v>
      </c>
      <c r="E9" s="38" t="s">
        <v>66</v>
      </c>
      <c r="F9" s="39"/>
      <c r="G9" s="819" t="s">
        <v>74</v>
      </c>
      <c r="H9" s="819"/>
      <c r="I9" s="38" t="s">
        <v>65</v>
      </c>
      <c r="J9" s="38" t="s">
        <v>66</v>
      </c>
      <c r="K9" s="40"/>
    </row>
    <row r="10" spans="1:11" ht="3" customHeight="1">
      <c r="A10" s="42"/>
      <c r="B10" s="43"/>
      <c r="C10" s="43"/>
      <c r="D10" s="44"/>
      <c r="E10" s="44"/>
      <c r="F10" s="33"/>
      <c r="G10" s="30"/>
      <c r="H10" s="119"/>
      <c r="I10" s="30"/>
      <c r="J10" s="30"/>
      <c r="K10" s="45"/>
    </row>
    <row r="11" spans="1:11" s="30" customFormat="1" ht="3" customHeight="1">
      <c r="A11" s="120"/>
      <c r="B11" s="121"/>
      <c r="C11" s="121"/>
      <c r="D11" s="122"/>
      <c r="E11" s="122"/>
      <c r="F11" s="48"/>
      <c r="H11" s="119"/>
      <c r="K11" s="45"/>
    </row>
    <row r="12" spans="1:11">
      <c r="A12" s="54"/>
      <c r="B12" s="804" t="s">
        <v>5</v>
      </c>
      <c r="C12" s="804"/>
      <c r="D12" s="123">
        <f>D14+D24</f>
        <v>21978604.649999999</v>
      </c>
      <c r="E12" s="123">
        <f>E14+E24</f>
        <v>39715153.51000002</v>
      </c>
      <c r="F12" s="48"/>
      <c r="G12" s="804" t="s">
        <v>6</v>
      </c>
      <c r="H12" s="804"/>
      <c r="I12" s="123">
        <f>I14+I25</f>
        <v>0</v>
      </c>
      <c r="J12" s="123">
        <f>J14+J25</f>
        <v>38471896.950000003</v>
      </c>
      <c r="K12" s="45"/>
    </row>
    <row r="13" spans="1:11">
      <c r="A13" s="51"/>
      <c r="B13" s="56"/>
      <c r="C13" s="83"/>
      <c r="D13" s="124"/>
      <c r="E13" s="124"/>
      <c r="F13" s="48"/>
      <c r="G13" s="56"/>
      <c r="H13" s="56"/>
      <c r="I13" s="124"/>
      <c r="J13" s="124"/>
      <c r="K13" s="45"/>
    </row>
    <row r="14" spans="1:11">
      <c r="A14" s="51"/>
      <c r="B14" s="804" t="s">
        <v>7</v>
      </c>
      <c r="C14" s="804"/>
      <c r="D14" s="123">
        <f>SUM(D16:D22)</f>
        <v>21978604.649999999</v>
      </c>
      <c r="E14" s="123">
        <f>SUM(E16:E22)</f>
        <v>26292347.470000003</v>
      </c>
      <c r="F14" s="48"/>
      <c r="G14" s="804" t="s">
        <v>8</v>
      </c>
      <c r="H14" s="804"/>
      <c r="I14" s="123">
        <f>SUM(I16:I23)</f>
        <v>0</v>
      </c>
      <c r="J14" s="123">
        <f>SUM(J16:J23)</f>
        <v>38471896.950000003</v>
      </c>
      <c r="K14" s="45"/>
    </row>
    <row r="15" spans="1:11">
      <c r="A15" s="51"/>
      <c r="B15" s="56"/>
      <c r="C15" s="83"/>
      <c r="D15" s="124"/>
      <c r="E15" s="124"/>
      <c r="F15" s="48"/>
      <c r="G15" s="56"/>
      <c r="H15" s="56"/>
      <c r="I15" s="124"/>
      <c r="J15" s="124"/>
      <c r="K15" s="45"/>
    </row>
    <row r="16" spans="1:11">
      <c r="A16" s="54"/>
      <c r="B16" s="803" t="s">
        <v>9</v>
      </c>
      <c r="C16" s="803"/>
      <c r="D16" s="125">
        <v>0</v>
      </c>
      <c r="E16" s="125">
        <f>IF(D16&gt;0,0,ESF!D16-ESF!E16)</f>
        <v>26292347.470000003</v>
      </c>
      <c r="F16" s="48"/>
      <c r="G16" s="803" t="s">
        <v>10</v>
      </c>
      <c r="H16" s="803"/>
      <c r="I16" s="125">
        <f>IF(ESF!I16&gt;ESF!J16,ESF!I16-ESF!J16,0)</f>
        <v>0</v>
      </c>
      <c r="J16" s="125">
        <f>IF(I16&gt;0,0,ESF!J16-ESF!I16)</f>
        <v>38462835.670000002</v>
      </c>
      <c r="K16" s="45"/>
    </row>
    <row r="17" spans="1:11">
      <c r="A17" s="54"/>
      <c r="B17" s="803" t="s">
        <v>11</v>
      </c>
      <c r="C17" s="803"/>
      <c r="D17" s="125">
        <f>IF(ESF!D17&lt;ESF!E17,ESF!E17-ESF!D17,0)</f>
        <v>18195153.690000001</v>
      </c>
      <c r="E17" s="125">
        <f>IF(D17&gt;0,0,ESF!D17-ESF!E17)</f>
        <v>0</v>
      </c>
      <c r="F17" s="48"/>
      <c r="G17" s="803" t="s">
        <v>12</v>
      </c>
      <c r="H17" s="803"/>
      <c r="I17" s="125">
        <f>IF(ESF!I17&gt;ESF!J17,ESF!I17-ESF!J17,0)</f>
        <v>0</v>
      </c>
      <c r="J17" s="125">
        <f>IF(I17&gt;0,0,ESF!J17-ESF!I17)</f>
        <v>0</v>
      </c>
      <c r="K17" s="45"/>
    </row>
    <row r="18" spans="1:11">
      <c r="A18" s="54"/>
      <c r="B18" s="803" t="s">
        <v>13</v>
      </c>
      <c r="C18" s="803"/>
      <c r="D18" s="125">
        <f>IF(ESF!D18&lt;ESF!E18,ESF!E18-ESF!D18,0)</f>
        <v>3783450.959999999</v>
      </c>
      <c r="E18" s="125">
        <f>IF(D18&gt;0,0,ESF!D18-ESF!E18)</f>
        <v>0</v>
      </c>
      <c r="F18" s="48"/>
      <c r="G18" s="803" t="s">
        <v>14</v>
      </c>
      <c r="H18" s="803"/>
      <c r="I18" s="125">
        <f>IF(ESF!I18&gt;ESF!J18,ESF!I18-ESF!J18,0)</f>
        <v>0</v>
      </c>
      <c r="J18" s="125">
        <f>IF(I18&gt;0,0,ESF!J18-ESF!I18)</f>
        <v>0</v>
      </c>
      <c r="K18" s="45"/>
    </row>
    <row r="19" spans="1:11">
      <c r="A19" s="54"/>
      <c r="B19" s="803" t="s">
        <v>15</v>
      </c>
      <c r="C19" s="803"/>
      <c r="D19" s="125">
        <f>IF(ESF!D19&lt;ESF!E19,ESF!E19-ESF!D19,0)</f>
        <v>0</v>
      </c>
      <c r="E19" s="125">
        <f>IF(D19&gt;0,0,ESF!D19-ESF!E19)</f>
        <v>0</v>
      </c>
      <c r="F19" s="48"/>
      <c r="G19" s="803" t="s">
        <v>16</v>
      </c>
      <c r="H19" s="803"/>
      <c r="I19" s="125">
        <f>IF(ESF!I19&gt;ESF!J19,ESF!I19-ESF!J19,0)</f>
        <v>0</v>
      </c>
      <c r="J19" s="125">
        <f>IF(I19&gt;0,0,ESF!J19-ESF!I19)</f>
        <v>0</v>
      </c>
      <c r="K19" s="45"/>
    </row>
    <row r="20" spans="1:11">
      <c r="A20" s="54"/>
      <c r="B20" s="803" t="s">
        <v>17</v>
      </c>
      <c r="C20" s="803"/>
      <c r="D20" s="125">
        <f>IF(ESF!D20&lt;ESF!E20,ESF!E20-ESF!D20,0)</f>
        <v>0</v>
      </c>
      <c r="E20" s="125">
        <f>IF(D20&gt;0,0,ESF!D20-ESF!E20)</f>
        <v>0</v>
      </c>
      <c r="F20" s="48"/>
      <c r="G20" s="803" t="s">
        <v>18</v>
      </c>
      <c r="H20" s="803"/>
      <c r="I20" s="125">
        <f>IF(ESF!I20&gt;ESF!J20,ESF!I20-ESF!J20,0)</f>
        <v>0</v>
      </c>
      <c r="J20" s="125">
        <f>IF(I20&gt;0,0,ESF!J20-ESF!I20)</f>
        <v>0</v>
      </c>
      <c r="K20" s="45"/>
    </row>
    <row r="21" spans="1:11" ht="25.5" customHeight="1">
      <c r="A21" s="54"/>
      <c r="B21" s="803" t="s">
        <v>19</v>
      </c>
      <c r="C21" s="803"/>
      <c r="D21" s="125">
        <f>IF(ESF!D21&lt;ESF!E21,ESF!E21-ESF!D21,0)</f>
        <v>0</v>
      </c>
      <c r="E21" s="125">
        <f>IF(D21&gt;0,0,ESF!D21-ESF!E21)</f>
        <v>0</v>
      </c>
      <c r="F21" s="48"/>
      <c r="G21" s="806" t="s">
        <v>20</v>
      </c>
      <c r="H21" s="806"/>
      <c r="I21" s="125">
        <f>IF(ESF!I21&gt;ESF!J21,ESF!I21-ESF!J21,0)</f>
        <v>0</v>
      </c>
      <c r="J21" s="125">
        <f>IF(I21&gt;0,0,ESF!J21-ESF!I21)</f>
        <v>0</v>
      </c>
      <c r="K21" s="45"/>
    </row>
    <row r="22" spans="1:11">
      <c r="A22" s="54"/>
      <c r="B22" s="803" t="s">
        <v>21</v>
      </c>
      <c r="C22" s="803"/>
      <c r="D22" s="125">
        <f>IF(ESF!D22&lt;ESF!E22,ESF!E22-ESF!D22,0)</f>
        <v>0</v>
      </c>
      <c r="E22" s="125">
        <f>IF(D22&gt;0,0,ESF!D22-ESF!E22)</f>
        <v>0</v>
      </c>
      <c r="F22" s="48"/>
      <c r="G22" s="803" t="s">
        <v>22</v>
      </c>
      <c r="H22" s="803"/>
      <c r="I22" s="125">
        <f>IF(ESF!I22&gt;ESF!J22,ESF!I22-ESF!J22,0)</f>
        <v>0</v>
      </c>
      <c r="J22" s="125">
        <f>IF(I22&gt;0,0,ESF!J22-ESF!I22)</f>
        <v>0</v>
      </c>
      <c r="K22" s="45"/>
    </row>
    <row r="23" spans="1:11">
      <c r="A23" s="51"/>
      <c r="B23" s="56"/>
      <c r="C23" s="83"/>
      <c r="D23" s="124"/>
      <c r="E23" s="124"/>
      <c r="F23" s="48"/>
      <c r="G23" s="803" t="s">
        <v>23</v>
      </c>
      <c r="H23" s="803"/>
      <c r="I23" s="125">
        <f>IF(ESF!I23&gt;ESF!J23,ESF!I23-ESF!J23,0)</f>
        <v>0</v>
      </c>
      <c r="J23" s="125">
        <f>IF(I23&gt;0,0,ESF!J23-ESF!I23)</f>
        <v>9061.2799999999988</v>
      </c>
      <c r="K23" s="45"/>
    </row>
    <row r="24" spans="1:11">
      <c r="A24" s="51"/>
      <c r="B24" s="804" t="s">
        <v>26</v>
      </c>
      <c r="C24" s="804"/>
      <c r="D24" s="123">
        <f>SUM(D26:D34)</f>
        <v>0</v>
      </c>
      <c r="E24" s="123">
        <f>SUM(E26:E34)</f>
        <v>13422806.040000014</v>
      </c>
      <c r="F24" s="48"/>
      <c r="G24" s="56"/>
      <c r="H24" s="56"/>
      <c r="I24" s="124"/>
      <c r="J24" s="124"/>
      <c r="K24" s="45"/>
    </row>
    <row r="25" spans="1:11">
      <c r="A25" s="51"/>
      <c r="B25" s="56"/>
      <c r="C25" s="83"/>
      <c r="D25" s="124"/>
      <c r="E25" s="124"/>
      <c r="F25" s="48"/>
      <c r="G25" s="805" t="s">
        <v>27</v>
      </c>
      <c r="H25" s="805"/>
      <c r="I25" s="123">
        <f>SUM(I27:I32)</f>
        <v>0</v>
      </c>
      <c r="J25" s="123">
        <f>SUM(J27:J32)</f>
        <v>0</v>
      </c>
      <c r="K25" s="45"/>
    </row>
    <row r="26" spans="1:11">
      <c r="A26" s="54"/>
      <c r="B26" s="803" t="s">
        <v>28</v>
      </c>
      <c r="C26" s="803"/>
      <c r="D26" s="125">
        <f>IF(ESF!D29&lt;ESF!E29,ESF!E29-ESF!D29,0)</f>
        <v>0</v>
      </c>
      <c r="E26" s="125">
        <f>IF(D26&gt;0,0,ESF!D29-ESF!E29)</f>
        <v>0</v>
      </c>
      <c r="F26" s="48"/>
      <c r="G26" s="56"/>
      <c r="H26" s="56"/>
      <c r="I26" s="124"/>
      <c r="J26" s="124"/>
      <c r="K26" s="45"/>
    </row>
    <row r="27" spans="1:11">
      <c r="A27" s="54"/>
      <c r="B27" s="803" t="s">
        <v>30</v>
      </c>
      <c r="C27" s="803"/>
      <c r="D27" s="125">
        <f>IF(ESF!D30&lt;ESF!E30,ESF!E30-ESF!D30,0)</f>
        <v>0</v>
      </c>
      <c r="E27" s="125">
        <f>IF(D27&gt;0,0,ESF!D30-ESF!E30)</f>
        <v>0</v>
      </c>
      <c r="F27" s="48"/>
      <c r="G27" s="803" t="s">
        <v>29</v>
      </c>
      <c r="H27" s="803"/>
      <c r="I27" s="125">
        <f>IF(ESF!I29&gt;ESF!J29,ESF!I29-ESF!J29,0)</f>
        <v>0</v>
      </c>
      <c r="J27" s="125">
        <f>IF(I27&gt;0,0,ESF!J29-ESF!I29)</f>
        <v>0</v>
      </c>
      <c r="K27" s="45"/>
    </row>
    <row r="28" spans="1:11">
      <c r="A28" s="54"/>
      <c r="B28" s="803" t="s">
        <v>32</v>
      </c>
      <c r="C28" s="803"/>
      <c r="D28" s="125">
        <f>IF(ESF!D31&lt;ESF!E31,ESF!E31-ESF!D31,0)</f>
        <v>0</v>
      </c>
      <c r="E28" s="125">
        <f>IF(D28&gt;0,0,ESF!D31-ESF!E31)</f>
        <v>11284535.400000006</v>
      </c>
      <c r="F28" s="48"/>
      <c r="G28" s="803" t="s">
        <v>31</v>
      </c>
      <c r="H28" s="803"/>
      <c r="I28" s="125">
        <f>IF(ESF!I30&gt;ESF!J30,ESF!I30-ESF!J30,0)</f>
        <v>0</v>
      </c>
      <c r="J28" s="125">
        <f>IF(I28&gt;0,0,ESF!J30-ESF!I30)</f>
        <v>0</v>
      </c>
      <c r="K28" s="45"/>
    </row>
    <row r="29" spans="1:11">
      <c r="A29" s="54"/>
      <c r="B29" s="803" t="s">
        <v>34</v>
      </c>
      <c r="C29" s="803"/>
      <c r="D29" s="125">
        <f>IF(ESF!D32&lt;ESF!E32,ESF!E32-ESF!D32,0)</f>
        <v>0</v>
      </c>
      <c r="E29" s="125">
        <f>IF(D29&gt;0,0,ESF!D32-ESF!E32)</f>
        <v>1027887.900000006</v>
      </c>
      <c r="F29" s="48"/>
      <c r="G29" s="803" t="s">
        <v>33</v>
      </c>
      <c r="H29" s="803"/>
      <c r="I29" s="125">
        <f>IF(ESF!I31&gt;ESF!J31,ESF!I31-ESF!J31,0)</f>
        <v>0</v>
      </c>
      <c r="J29" s="125">
        <f>IF(I29&gt;0,0,ESF!J31-ESF!I31)</f>
        <v>0</v>
      </c>
      <c r="K29" s="45"/>
    </row>
    <row r="30" spans="1:11">
      <c r="A30" s="54"/>
      <c r="B30" s="803" t="s">
        <v>36</v>
      </c>
      <c r="C30" s="803"/>
      <c r="D30" s="125">
        <f>IF(ESF!D33&lt;ESF!E33,ESF!E33-ESF!D33,0)</f>
        <v>0</v>
      </c>
      <c r="E30" s="125">
        <f>IF(D30&gt;0,0,ESF!D33-ESF!E33)</f>
        <v>0</v>
      </c>
      <c r="F30" s="48"/>
      <c r="G30" s="803" t="s">
        <v>35</v>
      </c>
      <c r="H30" s="803"/>
      <c r="I30" s="125">
        <f>IF(ESF!I32&gt;ESF!J32,ESF!I32-ESF!J32,0)</f>
        <v>0</v>
      </c>
      <c r="J30" s="125">
        <f>IF(I30&gt;0,0,ESF!J32-ESF!I32)</f>
        <v>0</v>
      </c>
      <c r="K30" s="45"/>
    </row>
    <row r="31" spans="1:11" ht="26.1" customHeight="1">
      <c r="A31" s="54"/>
      <c r="B31" s="806" t="s">
        <v>38</v>
      </c>
      <c r="C31" s="806"/>
      <c r="D31" s="125">
        <f>IF(ESF!D34&lt;ESF!E34,ESF!E34-ESF!D34,0)</f>
        <v>0</v>
      </c>
      <c r="E31" s="125">
        <f>IF(D31&gt;0,0,ESF!D34-ESF!E34)</f>
        <v>1110382.7400000021</v>
      </c>
      <c r="F31" s="48"/>
      <c r="G31" s="806" t="s">
        <v>37</v>
      </c>
      <c r="H31" s="806"/>
      <c r="I31" s="125">
        <f>IF(ESF!I33&gt;ESF!J33,ESF!I33-ESF!J33,0)</f>
        <v>0</v>
      </c>
      <c r="J31" s="125">
        <f>IF(I31&gt;0,0,ESF!J33-ESF!I33)</f>
        <v>0</v>
      </c>
      <c r="K31" s="45"/>
    </row>
    <row r="32" spans="1:11">
      <c r="A32" s="54"/>
      <c r="B32" s="803" t="s">
        <v>40</v>
      </c>
      <c r="C32" s="803"/>
      <c r="D32" s="125">
        <f>IF(ESF!D35&lt;ESF!E35,ESF!E35-ESF!D35,0)</f>
        <v>0</v>
      </c>
      <c r="E32" s="125">
        <f>IF(D32&gt;0,0,ESF!D35-ESF!E35)</f>
        <v>0</v>
      </c>
      <c r="F32" s="48"/>
      <c r="G32" s="803" t="s">
        <v>39</v>
      </c>
      <c r="H32" s="803"/>
      <c r="I32" s="125">
        <f>IF(ESF!I34&gt;ESF!J34,ESF!I34-ESF!J34,0)</f>
        <v>0</v>
      </c>
      <c r="J32" s="125">
        <f>IF(I32&gt;0,0,ESF!J34-ESF!I34)</f>
        <v>0</v>
      </c>
      <c r="K32" s="45"/>
    </row>
    <row r="33" spans="1:11" ht="25.5" customHeight="1">
      <c r="A33" s="54"/>
      <c r="B33" s="806" t="s">
        <v>41</v>
      </c>
      <c r="C33" s="806"/>
      <c r="D33" s="125">
        <f>IF(ESF!D36&lt;ESF!E36,ESF!E36-ESF!D36,0)</f>
        <v>0</v>
      </c>
      <c r="E33" s="125">
        <f>IF(D33&gt;0,0,ESF!D36-ESF!E36)</f>
        <v>0</v>
      </c>
      <c r="F33" s="48"/>
      <c r="G33" s="56"/>
      <c r="H33" s="56"/>
      <c r="I33" s="126"/>
      <c r="J33" s="126"/>
      <c r="K33" s="45"/>
    </row>
    <row r="34" spans="1:11">
      <c r="A34" s="54"/>
      <c r="B34" s="803" t="s">
        <v>43</v>
      </c>
      <c r="C34" s="803"/>
      <c r="D34" s="125">
        <f>IF(ESF!D37&lt;ESF!E37,ESF!E37-ESF!D37,0)</f>
        <v>0</v>
      </c>
      <c r="E34" s="125">
        <f>IF(D34&gt;0,0,ESF!D37-ESF!E37)</f>
        <v>0</v>
      </c>
      <c r="F34" s="48"/>
      <c r="G34" s="804" t="s">
        <v>46</v>
      </c>
      <c r="H34" s="804"/>
      <c r="I34" s="123">
        <f>I36+I42+I50</f>
        <v>58968668.139999971</v>
      </c>
      <c r="J34" s="123">
        <f>J36+J42+J50</f>
        <v>2760222.3300000057</v>
      </c>
      <c r="K34" s="45"/>
    </row>
    <row r="35" spans="1:11">
      <c r="A35" s="51"/>
      <c r="B35" s="56"/>
      <c r="C35" s="83"/>
      <c r="D35" s="126"/>
      <c r="E35" s="126"/>
      <c r="F35" s="48"/>
      <c r="G35" s="56"/>
      <c r="H35" s="56"/>
      <c r="I35" s="124"/>
      <c r="J35" s="124"/>
      <c r="K35" s="45"/>
    </row>
    <row r="36" spans="1:11">
      <c r="A36" s="54"/>
      <c r="B36" s="30"/>
      <c r="C36" s="30"/>
      <c r="D36" s="30"/>
      <c r="E36" s="30"/>
      <c r="F36" s="48"/>
      <c r="G36" s="804" t="s">
        <v>48</v>
      </c>
      <c r="H36" s="804"/>
      <c r="I36" s="123">
        <f>SUM(I38:I40)</f>
        <v>35314507.219999969</v>
      </c>
      <c r="J36" s="123">
        <f>SUM(J38:J40)</f>
        <v>0</v>
      </c>
      <c r="K36" s="45"/>
    </row>
    <row r="37" spans="1:11">
      <c r="A37" s="51"/>
      <c r="B37" s="30"/>
      <c r="C37" s="30"/>
      <c r="D37" s="30"/>
      <c r="E37" s="30"/>
      <c r="F37" s="48"/>
      <c r="G37" s="56"/>
      <c r="H37" s="56"/>
      <c r="I37" s="124"/>
      <c r="J37" s="124"/>
      <c r="K37" s="45"/>
    </row>
    <row r="38" spans="1:11">
      <c r="A38" s="54"/>
      <c r="B38" s="30"/>
      <c r="C38" s="30"/>
      <c r="D38" s="30"/>
      <c r="E38" s="30"/>
      <c r="F38" s="48"/>
      <c r="G38" s="803" t="s">
        <v>49</v>
      </c>
      <c r="H38" s="803"/>
      <c r="I38" s="125">
        <f>IF(ESF!I44&gt;ESF!J44,ESF!I44-ESF!J44,0)</f>
        <v>35314507.219999969</v>
      </c>
      <c r="J38" s="125">
        <f>IF(I38&gt;0,0,ESF!J44-ESF!I44)</f>
        <v>0</v>
      </c>
      <c r="K38" s="45"/>
    </row>
    <row r="39" spans="1:11">
      <c r="A39" s="51"/>
      <c r="B39" s="30"/>
      <c r="C39" s="30"/>
      <c r="D39" s="30"/>
      <c r="E39" s="30"/>
      <c r="F39" s="48"/>
      <c r="G39" s="803" t="s">
        <v>50</v>
      </c>
      <c r="H39" s="803"/>
      <c r="I39" s="125">
        <f>IF(ESF!I45&gt;ESF!J45,ESF!I45-ESF!J45,0)</f>
        <v>0</v>
      </c>
      <c r="J39" s="125">
        <f>IF(I39&gt;0,0,ESF!J45-ESF!I45)</f>
        <v>0</v>
      </c>
      <c r="K39" s="45"/>
    </row>
    <row r="40" spans="1:11">
      <c r="A40" s="54"/>
      <c r="B40" s="30"/>
      <c r="C40" s="30"/>
      <c r="D40" s="30"/>
      <c r="E40" s="30"/>
      <c r="F40" s="48"/>
      <c r="G40" s="803" t="s">
        <v>51</v>
      </c>
      <c r="H40" s="803"/>
      <c r="I40" s="125">
        <f>IF(ESF!I46&gt;ESF!J46,ESF!I46-ESF!J46,0)</f>
        <v>0</v>
      </c>
      <c r="J40" s="125">
        <f>IF(I40&gt;0,0,ESF!J46-ESF!I46)</f>
        <v>0</v>
      </c>
      <c r="K40" s="45"/>
    </row>
    <row r="41" spans="1:11">
      <c r="A41" s="54"/>
      <c r="B41" s="30"/>
      <c r="C41" s="30"/>
      <c r="D41" s="30"/>
      <c r="E41" s="30"/>
      <c r="F41" s="48"/>
      <c r="G41" s="56"/>
      <c r="H41" s="56"/>
      <c r="I41" s="124"/>
      <c r="J41" s="124"/>
      <c r="K41" s="45"/>
    </row>
    <row r="42" spans="1:11">
      <c r="A42" s="54"/>
      <c r="B42" s="30"/>
      <c r="C42" s="30"/>
      <c r="D42" s="30"/>
      <c r="E42" s="30"/>
      <c r="F42" s="48"/>
      <c r="G42" s="804" t="s">
        <v>52</v>
      </c>
      <c r="H42" s="804"/>
      <c r="I42" s="123">
        <f>SUM(I44:I48)</f>
        <v>23654160.920000002</v>
      </c>
      <c r="J42" s="123">
        <f>SUM(J44:J48)</f>
        <v>2760222.3300000057</v>
      </c>
      <c r="K42" s="45"/>
    </row>
    <row r="43" spans="1:11">
      <c r="A43" s="54"/>
      <c r="B43" s="30"/>
      <c r="C43" s="30"/>
      <c r="D43" s="30"/>
      <c r="E43" s="30"/>
      <c r="F43" s="48"/>
      <c r="G43" s="56"/>
      <c r="H43" s="56"/>
      <c r="I43" s="124"/>
      <c r="J43" s="124"/>
      <c r="K43" s="45"/>
    </row>
    <row r="44" spans="1:11">
      <c r="A44" s="54"/>
      <c r="B44" s="30"/>
      <c r="C44" s="30"/>
      <c r="D44" s="30"/>
      <c r="E44" s="30"/>
      <c r="F44" s="48"/>
      <c r="G44" s="803" t="s">
        <v>53</v>
      </c>
      <c r="H44" s="803"/>
      <c r="I44" s="125">
        <f>IF(ESF!I50&gt;ESF!J50,ESF!I50-ESF!J50,0)</f>
        <v>23654160.920000002</v>
      </c>
      <c r="J44" s="125">
        <f>IF(I44&gt;0,0,ESF!J50-ESF!I50)</f>
        <v>0</v>
      </c>
      <c r="K44" s="45"/>
    </row>
    <row r="45" spans="1:11">
      <c r="A45" s="54"/>
      <c r="B45" s="30"/>
      <c r="C45" s="30"/>
      <c r="D45" s="30"/>
      <c r="E45" s="30"/>
      <c r="F45" s="48"/>
      <c r="G45" s="803" t="s">
        <v>54</v>
      </c>
      <c r="H45" s="803"/>
      <c r="I45" s="125">
        <f>IF(ESF!I51&gt;ESF!J51,ESF!I51-ESF!J51,0)</f>
        <v>0</v>
      </c>
      <c r="J45" s="125">
        <f>IF(I45&gt;0,0,ESF!J51-ESF!I51)</f>
        <v>2760222.3300000057</v>
      </c>
      <c r="K45" s="45"/>
    </row>
    <row r="46" spans="1:11">
      <c r="A46" s="54"/>
      <c r="B46" s="30"/>
      <c r="C46" s="30"/>
      <c r="D46" s="30"/>
      <c r="E46" s="30"/>
      <c r="F46" s="48"/>
      <c r="G46" s="803" t="s">
        <v>55</v>
      </c>
      <c r="H46" s="803"/>
      <c r="I46" s="125">
        <f>IF(ESF!I52&gt;ESF!J52,ESF!I52-ESF!J52,0)</f>
        <v>0</v>
      </c>
      <c r="J46" s="125">
        <f>IF(I46&gt;0,0,ESF!J52-ESF!I52)</f>
        <v>0</v>
      </c>
      <c r="K46" s="45"/>
    </row>
    <row r="47" spans="1:11">
      <c r="A47" s="54"/>
      <c r="B47" s="30"/>
      <c r="C47" s="30"/>
      <c r="D47" s="30"/>
      <c r="E47" s="30"/>
      <c r="F47" s="48"/>
      <c r="G47" s="803" t="s">
        <v>56</v>
      </c>
      <c r="H47" s="803"/>
      <c r="I47" s="125">
        <f>IF(ESF!I53&gt;ESF!J53,ESF!I53-ESF!J53,0)</f>
        <v>0</v>
      </c>
      <c r="J47" s="125">
        <f>IF(I47&gt;0,0,ESF!J53-ESF!I53)</f>
        <v>0</v>
      </c>
      <c r="K47" s="45"/>
    </row>
    <row r="48" spans="1:11">
      <c r="A48" s="51"/>
      <c r="B48" s="30"/>
      <c r="C48" s="30"/>
      <c r="D48" s="30"/>
      <c r="E48" s="30"/>
      <c r="F48" s="48"/>
      <c r="G48" s="803" t="s">
        <v>57</v>
      </c>
      <c r="H48" s="803"/>
      <c r="I48" s="125">
        <f>IF(ESF!I54&gt;ESF!J54,ESF!I54-ESF!J54,0)</f>
        <v>0</v>
      </c>
      <c r="J48" s="125">
        <f>IF(I48&gt;0,0,ESF!J54-ESF!I54)</f>
        <v>0</v>
      </c>
      <c r="K48" s="45"/>
    </row>
    <row r="49" spans="1:11">
      <c r="A49" s="54"/>
      <c r="B49" s="30"/>
      <c r="C49" s="30"/>
      <c r="D49" s="30"/>
      <c r="E49" s="30"/>
      <c r="F49" s="48"/>
      <c r="G49" s="56"/>
      <c r="H49" s="56"/>
      <c r="I49" s="124"/>
      <c r="J49" s="124"/>
      <c r="K49" s="45"/>
    </row>
    <row r="50" spans="1:11" ht="26.1" customHeight="1">
      <c r="A50" s="51"/>
      <c r="B50" s="30"/>
      <c r="C50" s="30"/>
      <c r="D50" s="30"/>
      <c r="E50" s="30"/>
      <c r="F50" s="48"/>
      <c r="G50" s="804" t="s">
        <v>77</v>
      </c>
      <c r="H50" s="804"/>
      <c r="I50" s="123">
        <f>SUM(I52:I53)</f>
        <v>0</v>
      </c>
      <c r="J50" s="123">
        <f>SUM(J52:J53)</f>
        <v>0</v>
      </c>
      <c r="K50" s="45"/>
    </row>
    <row r="51" spans="1:11">
      <c r="A51" s="54"/>
      <c r="B51" s="30"/>
      <c r="C51" s="30"/>
      <c r="D51" s="30"/>
      <c r="E51" s="30"/>
      <c r="F51" s="48"/>
      <c r="G51" s="56"/>
      <c r="H51" s="56"/>
      <c r="I51" s="124"/>
      <c r="J51" s="124"/>
      <c r="K51" s="45"/>
    </row>
    <row r="52" spans="1:11">
      <c r="A52" s="54"/>
      <c r="B52" s="30"/>
      <c r="C52" s="30"/>
      <c r="D52" s="30"/>
      <c r="E52" s="30"/>
      <c r="F52" s="48"/>
      <c r="G52" s="803" t="s">
        <v>59</v>
      </c>
      <c r="H52" s="803"/>
      <c r="I52" s="125">
        <f>IF(ESF!I58&gt;ESF!J58,ESF!I58-ESF!J58,0)</f>
        <v>0</v>
      </c>
      <c r="J52" s="125">
        <f>IF(I52&gt;0,0,ESF!J58-ESF!I58)</f>
        <v>0</v>
      </c>
      <c r="K52" s="45"/>
    </row>
    <row r="53" spans="1:11" ht="19.5" customHeight="1">
      <c r="A53" s="127"/>
      <c r="B53" s="70"/>
      <c r="C53" s="70"/>
      <c r="D53" s="70"/>
      <c r="E53" s="70"/>
      <c r="F53" s="113"/>
      <c r="G53" s="833" t="s">
        <v>60</v>
      </c>
      <c r="H53" s="833"/>
      <c r="I53" s="128">
        <f>IF(ESF!I59&gt;ESF!J59,ESF!I59-ESF!J59,0)</f>
        <v>0</v>
      </c>
      <c r="J53" s="128">
        <f>IF(I53&gt;0,0,ESF!J59-ESF!I59)</f>
        <v>0</v>
      </c>
      <c r="K53" s="72"/>
    </row>
    <row r="54" spans="1:11" ht="6" customHeight="1">
      <c r="A54" s="129"/>
      <c r="B54" s="70"/>
      <c r="C54" s="73"/>
      <c r="D54" s="74"/>
      <c r="E54" s="75"/>
      <c r="F54" s="75"/>
      <c r="G54" s="70"/>
      <c r="H54" s="130"/>
      <c r="I54" s="74"/>
      <c r="J54" s="75"/>
      <c r="K54" s="75"/>
    </row>
    <row r="55" spans="1:11" ht="6" customHeight="1">
      <c r="A55" s="30"/>
      <c r="C55" s="57"/>
      <c r="D55" s="78"/>
      <c r="E55" s="79"/>
      <c r="F55" s="79"/>
      <c r="H55" s="131"/>
      <c r="I55" s="78"/>
      <c r="J55" s="79"/>
      <c r="K55" s="79"/>
    </row>
    <row r="56" spans="1:11" ht="6" customHeight="1">
      <c r="B56" s="57"/>
      <c r="C56" s="78"/>
      <c r="D56" s="79"/>
      <c r="E56" s="79"/>
      <c r="G56" s="80"/>
      <c r="H56" s="132"/>
      <c r="I56" s="79"/>
      <c r="J56" s="79"/>
    </row>
    <row r="57" spans="1:11" ht="15" customHeight="1">
      <c r="B57" s="814" t="s">
        <v>76</v>
      </c>
      <c r="C57" s="814"/>
      <c r="D57" s="814"/>
      <c r="E57" s="814"/>
      <c r="F57" s="814"/>
      <c r="G57" s="814"/>
      <c r="H57" s="814"/>
      <c r="I57" s="814"/>
      <c r="J57" s="814"/>
    </row>
    <row r="58" spans="1:11" ht="9.75" customHeight="1">
      <c r="B58" s="57"/>
      <c r="C58" s="78"/>
      <c r="D58" s="79"/>
      <c r="E58" s="79"/>
      <c r="G58" s="80"/>
      <c r="H58" s="132"/>
      <c r="I58" s="79"/>
      <c r="J58" s="79"/>
    </row>
    <row r="59" spans="1:11" ht="50.1" customHeight="1">
      <c r="B59" s="57"/>
      <c r="C59" s="133"/>
      <c r="D59" s="134"/>
      <c r="E59" s="79"/>
      <c r="G59" s="135"/>
      <c r="H59" s="136"/>
      <c r="I59" s="79"/>
      <c r="J59" s="79"/>
    </row>
    <row r="60" spans="1:11" ht="14.1" customHeight="1">
      <c r="B60" s="82"/>
      <c r="C60" s="811" t="s">
        <v>550</v>
      </c>
      <c r="D60" s="811"/>
      <c r="E60" s="79"/>
      <c r="F60" s="79"/>
      <c r="G60" s="809" t="s">
        <v>551</v>
      </c>
      <c r="H60" s="809"/>
      <c r="I60" s="83"/>
      <c r="J60" s="79"/>
    </row>
    <row r="61" spans="1:11" ht="14.1" customHeight="1">
      <c r="B61" s="84"/>
      <c r="C61" s="808" t="s">
        <v>552</v>
      </c>
      <c r="D61" s="808"/>
      <c r="E61" s="85"/>
      <c r="F61" s="85"/>
      <c r="G61" s="810" t="s">
        <v>553</v>
      </c>
      <c r="H61" s="810"/>
      <c r="I61" s="83"/>
      <c r="J61" s="79"/>
    </row>
    <row r="62" spans="1:11">
      <c r="A62" s="112"/>
      <c r="F62" s="48"/>
    </row>
    <row r="76" spans="11:11">
      <c r="K76" s="23" t="s">
        <v>1060</v>
      </c>
    </row>
  </sheetData>
  <sheetProtection formatCells="0" selectLockedCells="1"/>
  <mergeCells count="62">
    <mergeCell ref="C1:I1"/>
    <mergeCell ref="C2:I2"/>
    <mergeCell ref="G9:H9"/>
    <mergeCell ref="E5:G5"/>
    <mergeCell ref="A3:K3"/>
    <mergeCell ref="A4:K4"/>
    <mergeCell ref="B34:C34"/>
    <mergeCell ref="G32:H32"/>
    <mergeCell ref="G39:H39"/>
    <mergeCell ref="G44:H44"/>
    <mergeCell ref="G23:H23"/>
    <mergeCell ref="G25:H25"/>
    <mergeCell ref="G27:H27"/>
    <mergeCell ref="G36:H36"/>
    <mergeCell ref="G38:H38"/>
    <mergeCell ref="G42:H42"/>
    <mergeCell ref="G40:H40"/>
    <mergeCell ref="G34:H34"/>
    <mergeCell ref="G28:H28"/>
    <mergeCell ref="G29:H29"/>
    <mergeCell ref="G30:H30"/>
    <mergeCell ref="B24:C24"/>
    <mergeCell ref="G45:H45"/>
    <mergeCell ref="G46:H46"/>
    <mergeCell ref="G47:H47"/>
    <mergeCell ref="G48:H48"/>
    <mergeCell ref="G50:H50"/>
    <mergeCell ref="G52:H52"/>
    <mergeCell ref="C61:D61"/>
    <mergeCell ref="G61:H61"/>
    <mergeCell ref="B57:J57"/>
    <mergeCell ref="C60:D60"/>
    <mergeCell ref="G60:H60"/>
    <mergeCell ref="G53:H53"/>
    <mergeCell ref="B33:C33"/>
    <mergeCell ref="B32:C32"/>
    <mergeCell ref="B26:C26"/>
    <mergeCell ref="B27:C27"/>
    <mergeCell ref="B30:C30"/>
    <mergeCell ref="B28:C28"/>
    <mergeCell ref="B29:C29"/>
    <mergeCell ref="B17:C17"/>
    <mergeCell ref="B9:C9"/>
    <mergeCell ref="B18:C18"/>
    <mergeCell ref="G17:H17"/>
    <mergeCell ref="B31:C31"/>
    <mergeCell ref="B19:C19"/>
    <mergeCell ref="B20:C20"/>
    <mergeCell ref="B21:C21"/>
    <mergeCell ref="B22:C22"/>
    <mergeCell ref="G31:H31"/>
    <mergeCell ref="G22:H22"/>
    <mergeCell ref="G20:H20"/>
    <mergeCell ref="G21:H21"/>
    <mergeCell ref="G19:H19"/>
    <mergeCell ref="G18:H18"/>
    <mergeCell ref="G12:H12"/>
    <mergeCell ref="G14:H14"/>
    <mergeCell ref="G16:H16"/>
    <mergeCell ref="B12:C12"/>
    <mergeCell ref="B14:C14"/>
    <mergeCell ref="B16:C16"/>
  </mergeCells>
  <printOptions horizontalCentered="1" verticalCentered="1"/>
  <pageMargins left="0" right="0" top="0.25" bottom="0.59055118110236227" header="0" footer="0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840" t="s">
        <v>1</v>
      </c>
      <c r="B2" s="840"/>
      <c r="C2" s="840"/>
      <c r="D2" s="840"/>
      <c r="E2" s="13" t="e">
        <f>ESF!#REF!</f>
        <v>#REF!</v>
      </c>
    </row>
    <row r="3" spans="1:5">
      <c r="A3" s="840" t="s">
        <v>3</v>
      </c>
      <c r="B3" s="840"/>
      <c r="C3" s="840"/>
      <c r="D3" s="840"/>
      <c r="E3" s="13">
        <f>ESF!C5</f>
        <v>0</v>
      </c>
    </row>
    <row r="4" spans="1:5">
      <c r="A4" s="840" t="s">
        <v>2</v>
      </c>
      <c r="B4" s="840"/>
      <c r="C4" s="840"/>
      <c r="D4" s="840"/>
      <c r="E4" s="14"/>
    </row>
    <row r="5" spans="1:5">
      <c r="A5" s="840" t="s">
        <v>71</v>
      </c>
      <c r="B5" s="840"/>
      <c r="C5" s="840"/>
      <c r="D5" s="840"/>
      <c r="E5" t="s">
        <v>69</v>
      </c>
    </row>
    <row r="6" spans="1:5">
      <c r="A6" s="6"/>
      <c r="B6" s="6"/>
      <c r="C6" s="845" t="s">
        <v>4</v>
      </c>
      <c r="D6" s="845"/>
      <c r="E6" s="1">
        <v>2013</v>
      </c>
    </row>
    <row r="7" spans="1:5">
      <c r="A7" s="841" t="s">
        <v>67</v>
      </c>
      <c r="B7" s="839" t="s">
        <v>7</v>
      </c>
      <c r="C7" s="835" t="s">
        <v>9</v>
      </c>
      <c r="D7" s="835"/>
      <c r="E7" s="8">
        <f>ESF!D16</f>
        <v>54895196.420000002</v>
      </c>
    </row>
    <row r="8" spans="1:5">
      <c r="A8" s="841"/>
      <c r="B8" s="839"/>
      <c r="C8" s="835" t="s">
        <v>11</v>
      </c>
      <c r="D8" s="835"/>
      <c r="E8" s="8">
        <f>ESF!D17</f>
        <v>292649.58</v>
      </c>
    </row>
    <row r="9" spans="1:5">
      <c r="A9" s="841"/>
      <c r="B9" s="839"/>
      <c r="C9" s="835" t="s">
        <v>13</v>
      </c>
      <c r="D9" s="835"/>
      <c r="E9" s="8">
        <f>ESF!D18</f>
        <v>9709960.1400000006</v>
      </c>
    </row>
    <row r="10" spans="1:5">
      <c r="A10" s="841"/>
      <c r="B10" s="839"/>
      <c r="C10" s="835" t="s">
        <v>15</v>
      </c>
      <c r="D10" s="835"/>
      <c r="E10" s="8">
        <f>ESF!D19</f>
        <v>0</v>
      </c>
    </row>
    <row r="11" spans="1:5">
      <c r="A11" s="841"/>
      <c r="B11" s="839"/>
      <c r="C11" s="835" t="s">
        <v>17</v>
      </c>
      <c r="D11" s="835"/>
      <c r="E11" s="8">
        <f>ESF!D20</f>
        <v>0</v>
      </c>
    </row>
    <row r="12" spans="1:5">
      <c r="A12" s="841"/>
      <c r="B12" s="839"/>
      <c r="C12" s="835" t="s">
        <v>19</v>
      </c>
      <c r="D12" s="835"/>
      <c r="E12" s="8">
        <f>ESF!D21</f>
        <v>0</v>
      </c>
    </row>
    <row r="13" spans="1:5">
      <c r="A13" s="841"/>
      <c r="B13" s="839"/>
      <c r="C13" s="835" t="s">
        <v>21</v>
      </c>
      <c r="D13" s="835"/>
      <c r="E13" s="8">
        <f>ESF!D22</f>
        <v>0</v>
      </c>
    </row>
    <row r="14" spans="1:5" ht="15.75" thickBot="1">
      <c r="A14" s="841"/>
      <c r="B14" s="4"/>
      <c r="C14" s="836" t="s">
        <v>24</v>
      </c>
      <c r="D14" s="836"/>
      <c r="E14" s="9">
        <f>ESF!D24</f>
        <v>64897806.140000001</v>
      </c>
    </row>
    <row r="15" spans="1:5">
      <c r="A15" s="841"/>
      <c r="B15" s="839" t="s">
        <v>26</v>
      </c>
      <c r="C15" s="835" t="s">
        <v>28</v>
      </c>
      <c r="D15" s="835"/>
      <c r="E15" s="8">
        <f>ESF!D29</f>
        <v>0</v>
      </c>
    </row>
    <row r="16" spans="1:5">
      <c r="A16" s="841"/>
      <c r="B16" s="839"/>
      <c r="C16" s="835" t="s">
        <v>30</v>
      </c>
      <c r="D16" s="835"/>
      <c r="E16" s="8">
        <f>ESF!D30</f>
        <v>0</v>
      </c>
    </row>
    <row r="17" spans="1:5">
      <c r="A17" s="841"/>
      <c r="B17" s="839"/>
      <c r="C17" s="835" t="s">
        <v>32</v>
      </c>
      <c r="D17" s="835"/>
      <c r="E17" s="8">
        <f>ESF!D31</f>
        <v>230187033.96000001</v>
      </c>
    </row>
    <row r="18" spans="1:5">
      <c r="A18" s="841"/>
      <c r="B18" s="839"/>
      <c r="C18" s="835" t="s">
        <v>34</v>
      </c>
      <c r="D18" s="835"/>
      <c r="E18" s="8">
        <f>ESF!D32</f>
        <v>97342287.590000004</v>
      </c>
    </row>
    <row r="19" spans="1:5">
      <c r="A19" s="841"/>
      <c r="B19" s="839"/>
      <c r="C19" s="835" t="s">
        <v>36</v>
      </c>
      <c r="D19" s="835"/>
      <c r="E19" s="8">
        <f>ESF!D33</f>
        <v>0</v>
      </c>
    </row>
    <row r="20" spans="1:5">
      <c r="A20" s="841"/>
      <c r="B20" s="839"/>
      <c r="C20" s="835" t="s">
        <v>38</v>
      </c>
      <c r="D20" s="835"/>
      <c r="E20" s="8">
        <f>ESF!D34</f>
        <v>-62765163.75</v>
      </c>
    </row>
    <row r="21" spans="1:5">
      <c r="A21" s="841"/>
      <c r="B21" s="839"/>
      <c r="C21" s="835" t="s">
        <v>40</v>
      </c>
      <c r="D21" s="835"/>
      <c r="E21" s="8">
        <f>ESF!D35</f>
        <v>0</v>
      </c>
    </row>
    <row r="22" spans="1:5">
      <c r="A22" s="841"/>
      <c r="B22" s="839"/>
      <c r="C22" s="835" t="s">
        <v>41</v>
      </c>
      <c r="D22" s="835"/>
      <c r="E22" s="8">
        <f>ESF!D36</f>
        <v>0</v>
      </c>
    </row>
    <row r="23" spans="1:5">
      <c r="A23" s="841"/>
      <c r="B23" s="839"/>
      <c r="C23" s="835" t="s">
        <v>43</v>
      </c>
      <c r="D23" s="835"/>
      <c r="E23" s="8">
        <f>ESF!D37</f>
        <v>0</v>
      </c>
    </row>
    <row r="24" spans="1:5" ht="15.75" thickBot="1">
      <c r="A24" s="841"/>
      <c r="B24" s="4"/>
      <c r="C24" s="836" t="s">
        <v>45</v>
      </c>
      <c r="D24" s="836"/>
      <c r="E24" s="9">
        <f>ESF!D39</f>
        <v>264764157.80000001</v>
      </c>
    </row>
    <row r="25" spans="1:5" ht="15.75" thickBot="1">
      <c r="A25" s="841"/>
      <c r="B25" s="2"/>
      <c r="C25" s="836" t="s">
        <v>47</v>
      </c>
      <c r="D25" s="836"/>
      <c r="E25" s="9">
        <f>ESF!D41</f>
        <v>329661963.94</v>
      </c>
    </row>
    <row r="26" spans="1:5">
      <c r="A26" s="841" t="s">
        <v>68</v>
      </c>
      <c r="B26" s="839" t="s">
        <v>8</v>
      </c>
      <c r="C26" s="835" t="s">
        <v>10</v>
      </c>
      <c r="D26" s="835"/>
      <c r="E26" s="8">
        <f>ESF!I16</f>
        <v>1782760.93</v>
      </c>
    </row>
    <row r="27" spans="1:5">
      <c r="A27" s="841"/>
      <c r="B27" s="839"/>
      <c r="C27" s="835" t="s">
        <v>12</v>
      </c>
      <c r="D27" s="835"/>
      <c r="E27" s="8">
        <f>ESF!I17</f>
        <v>0</v>
      </c>
    </row>
    <row r="28" spans="1:5">
      <c r="A28" s="841"/>
      <c r="B28" s="839"/>
      <c r="C28" s="835" t="s">
        <v>14</v>
      </c>
      <c r="D28" s="835"/>
      <c r="E28" s="8">
        <f>ESF!I18</f>
        <v>0</v>
      </c>
    </row>
    <row r="29" spans="1:5">
      <c r="A29" s="841"/>
      <c r="B29" s="839"/>
      <c r="C29" s="835" t="s">
        <v>16</v>
      </c>
      <c r="D29" s="835"/>
      <c r="E29" s="8">
        <f>ESF!I19</f>
        <v>0</v>
      </c>
    </row>
    <row r="30" spans="1:5">
      <c r="A30" s="841"/>
      <c r="B30" s="839"/>
      <c r="C30" s="835" t="s">
        <v>18</v>
      </c>
      <c r="D30" s="835"/>
      <c r="E30" s="8">
        <f>ESF!I20</f>
        <v>0</v>
      </c>
    </row>
    <row r="31" spans="1:5">
      <c r="A31" s="841"/>
      <c r="B31" s="839"/>
      <c r="C31" s="835" t="s">
        <v>20</v>
      </c>
      <c r="D31" s="835"/>
      <c r="E31" s="8">
        <f>ESF!I21</f>
        <v>0</v>
      </c>
    </row>
    <row r="32" spans="1:5">
      <c r="A32" s="841"/>
      <c r="B32" s="839"/>
      <c r="C32" s="835" t="s">
        <v>22</v>
      </c>
      <c r="D32" s="835"/>
      <c r="E32" s="8">
        <f>ESF!I22</f>
        <v>0</v>
      </c>
    </row>
    <row r="33" spans="1:5">
      <c r="A33" s="841"/>
      <c r="B33" s="839"/>
      <c r="C33" s="835" t="s">
        <v>23</v>
      </c>
      <c r="D33" s="835"/>
      <c r="E33" s="8">
        <f>ESF!I23</f>
        <v>33036.94</v>
      </c>
    </row>
    <row r="34" spans="1:5" ht="15.75" thickBot="1">
      <c r="A34" s="841"/>
      <c r="B34" s="4"/>
      <c r="C34" s="836" t="s">
        <v>25</v>
      </c>
      <c r="D34" s="836"/>
      <c r="E34" s="9">
        <f>ESF!I25</f>
        <v>1815797.8699999999</v>
      </c>
    </row>
    <row r="35" spans="1:5">
      <c r="A35" s="841"/>
      <c r="B35" s="839" t="s">
        <v>27</v>
      </c>
      <c r="C35" s="835" t="s">
        <v>29</v>
      </c>
      <c r="D35" s="835"/>
      <c r="E35" s="8">
        <f>ESF!I29</f>
        <v>0</v>
      </c>
    </row>
    <row r="36" spans="1:5">
      <c r="A36" s="841"/>
      <c r="B36" s="839"/>
      <c r="C36" s="835" t="s">
        <v>31</v>
      </c>
      <c r="D36" s="835"/>
      <c r="E36" s="8">
        <f>ESF!I30</f>
        <v>0</v>
      </c>
    </row>
    <row r="37" spans="1:5">
      <c r="A37" s="841"/>
      <c r="B37" s="839"/>
      <c r="C37" s="835" t="s">
        <v>33</v>
      </c>
      <c r="D37" s="835"/>
      <c r="E37" s="8">
        <f>ESF!I31</f>
        <v>0</v>
      </c>
    </row>
    <row r="38" spans="1:5">
      <c r="A38" s="841"/>
      <c r="B38" s="839"/>
      <c r="C38" s="835" t="s">
        <v>35</v>
      </c>
      <c r="D38" s="835"/>
      <c r="E38" s="8">
        <f>ESF!I32</f>
        <v>0</v>
      </c>
    </row>
    <row r="39" spans="1:5">
      <c r="A39" s="841"/>
      <c r="B39" s="839"/>
      <c r="C39" s="835" t="s">
        <v>37</v>
      </c>
      <c r="D39" s="835"/>
      <c r="E39" s="8">
        <f>ESF!I33</f>
        <v>0</v>
      </c>
    </row>
    <row r="40" spans="1:5">
      <c r="A40" s="841"/>
      <c r="B40" s="839"/>
      <c r="C40" s="835" t="s">
        <v>39</v>
      </c>
      <c r="D40" s="835"/>
      <c r="E40" s="8">
        <f>ESF!I34</f>
        <v>0</v>
      </c>
    </row>
    <row r="41" spans="1:5" ht="15.75" thickBot="1">
      <c r="A41" s="841"/>
      <c r="B41" s="2"/>
      <c r="C41" s="836" t="s">
        <v>42</v>
      </c>
      <c r="D41" s="836"/>
      <c r="E41" s="9">
        <f>ESF!I36</f>
        <v>0</v>
      </c>
    </row>
    <row r="42" spans="1:5" ht="15.75" thickBot="1">
      <c r="A42" s="841"/>
      <c r="B42" s="2"/>
      <c r="C42" s="836" t="s">
        <v>44</v>
      </c>
      <c r="D42" s="836"/>
      <c r="E42" s="9">
        <f>ESF!I38</f>
        <v>1815797.8699999999</v>
      </c>
    </row>
    <row r="43" spans="1:5">
      <c r="A43" s="3"/>
      <c r="B43" s="839" t="s">
        <v>46</v>
      </c>
      <c r="C43" s="837" t="s">
        <v>48</v>
      </c>
      <c r="D43" s="837"/>
      <c r="E43" s="10">
        <f>ESF!I42</f>
        <v>353641293.69999999</v>
      </c>
    </row>
    <row r="44" spans="1:5">
      <c r="A44" s="3"/>
      <c r="B44" s="839"/>
      <c r="C44" s="835" t="s">
        <v>49</v>
      </c>
      <c r="D44" s="835"/>
      <c r="E44" s="8">
        <f>ESF!I44</f>
        <v>347497972.45999998</v>
      </c>
    </row>
    <row r="45" spans="1:5">
      <c r="A45" s="3"/>
      <c r="B45" s="839"/>
      <c r="C45" s="835" t="s">
        <v>50</v>
      </c>
      <c r="D45" s="835"/>
      <c r="E45" s="8">
        <f>ESF!I45</f>
        <v>6143321.2400000002</v>
      </c>
    </row>
    <row r="46" spans="1:5">
      <c r="A46" s="3"/>
      <c r="B46" s="839"/>
      <c r="C46" s="835" t="s">
        <v>51</v>
      </c>
      <c r="D46" s="835"/>
      <c r="E46" s="8">
        <f>ESF!I46</f>
        <v>0</v>
      </c>
    </row>
    <row r="47" spans="1:5">
      <c r="A47" s="3"/>
      <c r="B47" s="839"/>
      <c r="C47" s="837" t="s">
        <v>52</v>
      </c>
      <c r="D47" s="837"/>
      <c r="E47" s="10">
        <f>ESF!I48</f>
        <v>-25795127.630000003</v>
      </c>
    </row>
    <row r="48" spans="1:5">
      <c r="A48" s="3"/>
      <c r="B48" s="839"/>
      <c r="C48" s="835" t="s">
        <v>53</v>
      </c>
      <c r="D48" s="835"/>
      <c r="E48" s="8">
        <f>ESF!I50</f>
        <v>22494866.210000001</v>
      </c>
    </row>
    <row r="49" spans="1:5">
      <c r="A49" s="3"/>
      <c r="B49" s="839"/>
      <c r="C49" s="835" t="s">
        <v>54</v>
      </c>
      <c r="D49" s="835"/>
      <c r="E49" s="8">
        <f>ESF!I51</f>
        <v>-48289993.840000004</v>
      </c>
    </row>
    <row r="50" spans="1:5">
      <c r="A50" s="3"/>
      <c r="B50" s="839"/>
      <c r="C50" s="835" t="s">
        <v>55</v>
      </c>
      <c r="D50" s="835"/>
      <c r="E50" s="8">
        <f>ESF!I52</f>
        <v>0</v>
      </c>
    </row>
    <row r="51" spans="1:5">
      <c r="A51" s="3"/>
      <c r="B51" s="839"/>
      <c r="C51" s="835" t="s">
        <v>56</v>
      </c>
      <c r="D51" s="835"/>
      <c r="E51" s="8">
        <f>ESF!I53</f>
        <v>0</v>
      </c>
    </row>
    <row r="52" spans="1:5">
      <c r="A52" s="3"/>
      <c r="B52" s="839"/>
      <c r="C52" s="835" t="s">
        <v>57</v>
      </c>
      <c r="D52" s="835"/>
      <c r="E52" s="8">
        <f>ESF!I54</f>
        <v>0</v>
      </c>
    </row>
    <row r="53" spans="1:5">
      <c r="A53" s="3"/>
      <c r="B53" s="839"/>
      <c r="C53" s="837" t="s">
        <v>58</v>
      </c>
      <c r="D53" s="837"/>
      <c r="E53" s="10">
        <f>ESF!I56</f>
        <v>0</v>
      </c>
    </row>
    <row r="54" spans="1:5">
      <c r="A54" s="3"/>
      <c r="B54" s="839"/>
      <c r="C54" s="835" t="s">
        <v>59</v>
      </c>
      <c r="D54" s="835"/>
      <c r="E54" s="8">
        <f>ESF!I58</f>
        <v>0</v>
      </c>
    </row>
    <row r="55" spans="1:5">
      <c r="A55" s="3"/>
      <c r="B55" s="839"/>
      <c r="C55" s="835" t="s">
        <v>60</v>
      </c>
      <c r="D55" s="835"/>
      <c r="E55" s="8">
        <f>ESF!I59</f>
        <v>0</v>
      </c>
    </row>
    <row r="56" spans="1:5" ht="15.75" thickBot="1">
      <c r="A56" s="3"/>
      <c r="B56" s="839"/>
      <c r="C56" s="836" t="s">
        <v>61</v>
      </c>
      <c r="D56" s="836"/>
      <c r="E56" s="9">
        <f>ESF!I61</f>
        <v>327846166.06999999</v>
      </c>
    </row>
    <row r="57" spans="1:5" ht="15.75" thickBot="1">
      <c r="A57" s="3"/>
      <c r="B57" s="2"/>
      <c r="C57" s="836" t="s">
        <v>62</v>
      </c>
      <c r="D57" s="836"/>
      <c r="E57" s="9">
        <f>ESF!I63</f>
        <v>329661963.94</v>
      </c>
    </row>
    <row r="58" spans="1:5">
      <c r="A58" s="3"/>
      <c r="B58" s="2"/>
      <c r="C58" s="845" t="s">
        <v>4</v>
      </c>
      <c r="D58" s="845"/>
      <c r="E58" s="1">
        <v>2012</v>
      </c>
    </row>
    <row r="59" spans="1:5">
      <c r="A59" s="841" t="s">
        <v>67</v>
      </c>
      <c r="B59" s="839" t="s">
        <v>7</v>
      </c>
      <c r="C59" s="835" t="s">
        <v>9</v>
      </c>
      <c r="D59" s="835"/>
      <c r="E59" s="8">
        <f>ESF!E16</f>
        <v>28602848.949999999</v>
      </c>
    </row>
    <row r="60" spans="1:5">
      <c r="A60" s="841"/>
      <c r="B60" s="839"/>
      <c r="C60" s="835" t="s">
        <v>11</v>
      </c>
      <c r="D60" s="835"/>
      <c r="E60" s="8">
        <f>ESF!E17</f>
        <v>18487803.27</v>
      </c>
    </row>
    <row r="61" spans="1:5">
      <c r="A61" s="841"/>
      <c r="B61" s="839"/>
      <c r="C61" s="835" t="s">
        <v>13</v>
      </c>
      <c r="D61" s="835"/>
      <c r="E61" s="8">
        <f>ESF!E18</f>
        <v>13493411.1</v>
      </c>
    </row>
    <row r="62" spans="1:5">
      <c r="A62" s="841"/>
      <c r="B62" s="839"/>
      <c r="C62" s="835" t="s">
        <v>15</v>
      </c>
      <c r="D62" s="835"/>
      <c r="E62" s="8">
        <f>ESF!E19</f>
        <v>0</v>
      </c>
    </row>
    <row r="63" spans="1:5">
      <c r="A63" s="841"/>
      <c r="B63" s="839"/>
      <c r="C63" s="835" t="s">
        <v>17</v>
      </c>
      <c r="D63" s="835"/>
      <c r="E63" s="8">
        <f>ESF!E20</f>
        <v>0</v>
      </c>
    </row>
    <row r="64" spans="1:5">
      <c r="A64" s="841"/>
      <c r="B64" s="839"/>
      <c r="C64" s="835" t="s">
        <v>19</v>
      </c>
      <c r="D64" s="835"/>
      <c r="E64" s="8">
        <f>ESF!E21</f>
        <v>0</v>
      </c>
    </row>
    <row r="65" spans="1:5">
      <c r="A65" s="841"/>
      <c r="B65" s="839"/>
      <c r="C65" s="835" t="s">
        <v>21</v>
      </c>
      <c r="D65" s="835"/>
      <c r="E65" s="8">
        <f>ESF!E22</f>
        <v>0</v>
      </c>
    </row>
    <row r="66" spans="1:5" ht="15.75" thickBot="1">
      <c r="A66" s="841"/>
      <c r="B66" s="4"/>
      <c r="C66" s="836" t="s">
        <v>24</v>
      </c>
      <c r="D66" s="836"/>
      <c r="E66" s="9">
        <f>ESF!E24</f>
        <v>60584063.32</v>
      </c>
    </row>
    <row r="67" spans="1:5">
      <c r="A67" s="841"/>
      <c r="B67" s="839" t="s">
        <v>26</v>
      </c>
      <c r="C67" s="835" t="s">
        <v>28</v>
      </c>
      <c r="D67" s="835"/>
      <c r="E67" s="8">
        <f>ESF!E29</f>
        <v>0</v>
      </c>
    </row>
    <row r="68" spans="1:5">
      <c r="A68" s="841"/>
      <c r="B68" s="839"/>
      <c r="C68" s="835" t="s">
        <v>30</v>
      </c>
      <c r="D68" s="835"/>
      <c r="E68" s="8">
        <f>ESF!E30</f>
        <v>0</v>
      </c>
    </row>
    <row r="69" spans="1:5">
      <c r="A69" s="841"/>
      <c r="B69" s="839"/>
      <c r="C69" s="835" t="s">
        <v>32</v>
      </c>
      <c r="D69" s="835"/>
      <c r="E69" s="8">
        <f>ESF!E31</f>
        <v>218902498.56</v>
      </c>
    </row>
    <row r="70" spans="1:5">
      <c r="A70" s="841"/>
      <c r="B70" s="839"/>
      <c r="C70" s="835" t="s">
        <v>34</v>
      </c>
      <c r="D70" s="835"/>
      <c r="E70" s="8">
        <f>ESF!E32</f>
        <v>96314399.689999998</v>
      </c>
    </row>
    <row r="71" spans="1:5">
      <c r="A71" s="841"/>
      <c r="B71" s="839"/>
      <c r="C71" s="835" t="s">
        <v>36</v>
      </c>
      <c r="D71" s="835"/>
      <c r="E71" s="8">
        <f>ESF!E33</f>
        <v>0</v>
      </c>
    </row>
    <row r="72" spans="1:5">
      <c r="A72" s="841"/>
      <c r="B72" s="839"/>
      <c r="C72" s="835" t="s">
        <v>38</v>
      </c>
      <c r="D72" s="835"/>
      <c r="E72" s="8">
        <f>ESF!E34</f>
        <v>-63875546.490000002</v>
      </c>
    </row>
    <row r="73" spans="1:5">
      <c r="A73" s="841"/>
      <c r="B73" s="839"/>
      <c r="C73" s="835" t="s">
        <v>40</v>
      </c>
      <c r="D73" s="835"/>
      <c r="E73" s="8">
        <f>ESF!E35</f>
        <v>0</v>
      </c>
    </row>
    <row r="74" spans="1:5">
      <c r="A74" s="841"/>
      <c r="B74" s="839"/>
      <c r="C74" s="835" t="s">
        <v>41</v>
      </c>
      <c r="D74" s="835"/>
      <c r="E74" s="8">
        <f>ESF!E36</f>
        <v>0</v>
      </c>
    </row>
    <row r="75" spans="1:5">
      <c r="A75" s="841"/>
      <c r="B75" s="839"/>
      <c r="C75" s="835" t="s">
        <v>43</v>
      </c>
      <c r="D75" s="835"/>
      <c r="E75" s="8">
        <f>ESF!E37</f>
        <v>0</v>
      </c>
    </row>
    <row r="76" spans="1:5" ht="15.75" thickBot="1">
      <c r="A76" s="841"/>
      <c r="B76" s="4"/>
      <c r="C76" s="836" t="s">
        <v>45</v>
      </c>
      <c r="D76" s="836"/>
      <c r="E76" s="9">
        <f>ESF!E39</f>
        <v>251341351.75999999</v>
      </c>
    </row>
    <row r="77" spans="1:5" ht="15.75" thickBot="1">
      <c r="A77" s="841"/>
      <c r="B77" s="2"/>
      <c r="C77" s="836" t="s">
        <v>47</v>
      </c>
      <c r="D77" s="836"/>
      <c r="E77" s="9">
        <f>ESF!E41</f>
        <v>311925415.07999998</v>
      </c>
    </row>
    <row r="78" spans="1:5">
      <c r="A78" s="841" t="s">
        <v>68</v>
      </c>
      <c r="B78" s="839" t="s">
        <v>8</v>
      </c>
      <c r="C78" s="835" t="s">
        <v>10</v>
      </c>
      <c r="D78" s="835"/>
      <c r="E78" s="8">
        <f>ESF!J16</f>
        <v>40245596.600000001</v>
      </c>
    </row>
    <row r="79" spans="1:5">
      <c r="A79" s="841"/>
      <c r="B79" s="839"/>
      <c r="C79" s="835" t="s">
        <v>12</v>
      </c>
      <c r="D79" s="835"/>
      <c r="E79" s="8">
        <f>ESF!J17</f>
        <v>0</v>
      </c>
    </row>
    <row r="80" spans="1:5">
      <c r="A80" s="841"/>
      <c r="B80" s="839"/>
      <c r="C80" s="835" t="s">
        <v>14</v>
      </c>
      <c r="D80" s="835"/>
      <c r="E80" s="8">
        <f>ESF!J18</f>
        <v>0</v>
      </c>
    </row>
    <row r="81" spans="1:5">
      <c r="A81" s="841"/>
      <c r="B81" s="839"/>
      <c r="C81" s="835" t="s">
        <v>16</v>
      </c>
      <c r="D81" s="835"/>
      <c r="E81" s="8">
        <f>ESF!J19</f>
        <v>0</v>
      </c>
    </row>
    <row r="82" spans="1:5">
      <c r="A82" s="841"/>
      <c r="B82" s="839"/>
      <c r="C82" s="835" t="s">
        <v>18</v>
      </c>
      <c r="D82" s="835"/>
      <c r="E82" s="8">
        <f>ESF!J20</f>
        <v>0</v>
      </c>
    </row>
    <row r="83" spans="1:5">
      <c r="A83" s="841"/>
      <c r="B83" s="839"/>
      <c r="C83" s="835" t="s">
        <v>20</v>
      </c>
      <c r="D83" s="835"/>
      <c r="E83" s="8">
        <f>ESF!J21</f>
        <v>0</v>
      </c>
    </row>
    <row r="84" spans="1:5">
      <c r="A84" s="841"/>
      <c r="B84" s="839"/>
      <c r="C84" s="835" t="s">
        <v>22</v>
      </c>
      <c r="D84" s="835"/>
      <c r="E84" s="8">
        <f>ESF!J22</f>
        <v>0</v>
      </c>
    </row>
    <row r="85" spans="1:5">
      <c r="A85" s="841"/>
      <c r="B85" s="839"/>
      <c r="C85" s="835" t="s">
        <v>23</v>
      </c>
      <c r="D85" s="835"/>
      <c r="E85" s="8">
        <f>ESF!J23</f>
        <v>42098.22</v>
      </c>
    </row>
    <row r="86" spans="1:5" ht="15.75" thickBot="1">
      <c r="A86" s="841"/>
      <c r="B86" s="4"/>
      <c r="C86" s="836" t="s">
        <v>25</v>
      </c>
      <c r="D86" s="836"/>
      <c r="E86" s="9">
        <f>ESF!J25</f>
        <v>40287694.82</v>
      </c>
    </row>
    <row r="87" spans="1:5">
      <c r="A87" s="841"/>
      <c r="B87" s="839" t="s">
        <v>27</v>
      </c>
      <c r="C87" s="835" t="s">
        <v>29</v>
      </c>
      <c r="D87" s="835"/>
      <c r="E87" s="8">
        <f>ESF!J29</f>
        <v>0</v>
      </c>
    </row>
    <row r="88" spans="1:5">
      <c r="A88" s="841"/>
      <c r="B88" s="839"/>
      <c r="C88" s="835" t="s">
        <v>31</v>
      </c>
      <c r="D88" s="835"/>
      <c r="E88" s="8">
        <f>ESF!J30</f>
        <v>0</v>
      </c>
    </row>
    <row r="89" spans="1:5">
      <c r="A89" s="841"/>
      <c r="B89" s="839"/>
      <c r="C89" s="835" t="s">
        <v>33</v>
      </c>
      <c r="D89" s="835"/>
      <c r="E89" s="8">
        <f>ESF!J31</f>
        <v>0</v>
      </c>
    </row>
    <row r="90" spans="1:5">
      <c r="A90" s="841"/>
      <c r="B90" s="839"/>
      <c r="C90" s="835" t="s">
        <v>35</v>
      </c>
      <c r="D90" s="835"/>
      <c r="E90" s="8">
        <f>ESF!J32</f>
        <v>0</v>
      </c>
    </row>
    <row r="91" spans="1:5">
      <c r="A91" s="841"/>
      <c r="B91" s="839"/>
      <c r="C91" s="835" t="s">
        <v>37</v>
      </c>
      <c r="D91" s="835"/>
      <c r="E91" s="8">
        <f>ESF!J33</f>
        <v>0</v>
      </c>
    </row>
    <row r="92" spans="1:5">
      <c r="A92" s="841"/>
      <c r="B92" s="839"/>
      <c r="C92" s="835" t="s">
        <v>39</v>
      </c>
      <c r="D92" s="835"/>
      <c r="E92" s="8">
        <f>ESF!J34</f>
        <v>0</v>
      </c>
    </row>
    <row r="93" spans="1:5" ht="15.75" thickBot="1">
      <c r="A93" s="841"/>
      <c r="B93" s="2"/>
      <c r="C93" s="836" t="s">
        <v>42</v>
      </c>
      <c r="D93" s="836"/>
      <c r="E93" s="9">
        <f>ESF!J36</f>
        <v>0</v>
      </c>
    </row>
    <row r="94" spans="1:5" ht="15.75" thickBot="1">
      <c r="A94" s="841"/>
      <c r="B94" s="2"/>
      <c r="C94" s="836" t="s">
        <v>44</v>
      </c>
      <c r="D94" s="836"/>
      <c r="E94" s="9">
        <f>ESF!J38</f>
        <v>40287694.82</v>
      </c>
    </row>
    <row r="95" spans="1:5">
      <c r="A95" s="3"/>
      <c r="B95" s="839" t="s">
        <v>46</v>
      </c>
      <c r="C95" s="837" t="s">
        <v>48</v>
      </c>
      <c r="D95" s="837"/>
      <c r="E95" s="10">
        <f>ESF!J42</f>
        <v>318326786.48000002</v>
      </c>
    </row>
    <row r="96" spans="1:5">
      <c r="A96" s="3"/>
      <c r="B96" s="839"/>
      <c r="C96" s="835" t="s">
        <v>49</v>
      </c>
      <c r="D96" s="835"/>
      <c r="E96" s="8">
        <f>ESF!J44</f>
        <v>312183465.24000001</v>
      </c>
    </row>
    <row r="97" spans="1:5">
      <c r="A97" s="3"/>
      <c r="B97" s="839"/>
      <c r="C97" s="835" t="s">
        <v>50</v>
      </c>
      <c r="D97" s="835"/>
      <c r="E97" s="8">
        <f>ESF!J45</f>
        <v>6143321.2400000002</v>
      </c>
    </row>
    <row r="98" spans="1:5">
      <c r="A98" s="3"/>
      <c r="B98" s="839"/>
      <c r="C98" s="835" t="s">
        <v>51</v>
      </c>
      <c r="D98" s="835"/>
      <c r="E98" s="8">
        <f>ESF!J46</f>
        <v>0</v>
      </c>
    </row>
    <row r="99" spans="1:5">
      <c r="A99" s="3"/>
      <c r="B99" s="839"/>
      <c r="C99" s="837" t="s">
        <v>52</v>
      </c>
      <c r="D99" s="837"/>
      <c r="E99" s="10">
        <f>ESF!J48</f>
        <v>-46689066.219999999</v>
      </c>
    </row>
    <row r="100" spans="1:5">
      <c r="A100" s="3"/>
      <c r="B100" s="839"/>
      <c r="C100" s="835" t="s">
        <v>53</v>
      </c>
      <c r="D100" s="835"/>
      <c r="E100" s="8">
        <f>ESF!J50</f>
        <v>-1159294.71</v>
      </c>
    </row>
    <row r="101" spans="1:5">
      <c r="A101" s="3"/>
      <c r="B101" s="839"/>
      <c r="C101" s="835" t="s">
        <v>54</v>
      </c>
      <c r="D101" s="835"/>
      <c r="E101" s="8">
        <f>ESF!J51</f>
        <v>-45529771.509999998</v>
      </c>
    </row>
    <row r="102" spans="1:5">
      <c r="A102" s="3"/>
      <c r="B102" s="839"/>
      <c r="C102" s="835" t="s">
        <v>55</v>
      </c>
      <c r="D102" s="835"/>
      <c r="E102" s="8">
        <f>ESF!J52</f>
        <v>0</v>
      </c>
    </row>
    <row r="103" spans="1:5">
      <c r="A103" s="3"/>
      <c r="B103" s="839"/>
      <c r="C103" s="835" t="s">
        <v>56</v>
      </c>
      <c r="D103" s="835"/>
      <c r="E103" s="8">
        <f>ESF!J53</f>
        <v>0</v>
      </c>
    </row>
    <row r="104" spans="1:5">
      <c r="A104" s="3"/>
      <c r="B104" s="839"/>
      <c r="C104" s="835" t="s">
        <v>57</v>
      </c>
      <c r="D104" s="835"/>
      <c r="E104" s="8">
        <f>ESF!J54</f>
        <v>0</v>
      </c>
    </row>
    <row r="105" spans="1:5">
      <c r="A105" s="3"/>
      <c r="B105" s="839"/>
      <c r="C105" s="837" t="s">
        <v>58</v>
      </c>
      <c r="D105" s="837"/>
      <c r="E105" s="10">
        <f>ESF!J56</f>
        <v>0</v>
      </c>
    </row>
    <row r="106" spans="1:5">
      <c r="A106" s="3"/>
      <c r="B106" s="839"/>
      <c r="C106" s="835" t="s">
        <v>59</v>
      </c>
      <c r="D106" s="835"/>
      <c r="E106" s="8">
        <f>ESF!J58</f>
        <v>0</v>
      </c>
    </row>
    <row r="107" spans="1:5">
      <c r="A107" s="3"/>
      <c r="B107" s="839"/>
      <c r="C107" s="835" t="s">
        <v>60</v>
      </c>
      <c r="D107" s="835"/>
      <c r="E107" s="8">
        <f>ESF!J59</f>
        <v>0</v>
      </c>
    </row>
    <row r="108" spans="1:5" ht="15.75" thickBot="1">
      <c r="A108" s="3"/>
      <c r="B108" s="839"/>
      <c r="C108" s="836" t="s">
        <v>61</v>
      </c>
      <c r="D108" s="836"/>
      <c r="E108" s="9">
        <f>ESF!J61</f>
        <v>271637720.25999999</v>
      </c>
    </row>
    <row r="109" spans="1:5" ht="15.75" thickBot="1">
      <c r="A109" s="3"/>
      <c r="B109" s="2"/>
      <c r="C109" s="836" t="s">
        <v>62</v>
      </c>
      <c r="D109" s="836"/>
      <c r="E109" s="9">
        <f>ESF!J63</f>
        <v>311925415.07999998</v>
      </c>
    </row>
    <row r="110" spans="1:5">
      <c r="A110" s="3"/>
      <c r="B110" s="2"/>
      <c r="C110" s="838" t="s">
        <v>73</v>
      </c>
      <c r="D110" s="5" t="s">
        <v>63</v>
      </c>
      <c r="E110" s="10" t="str">
        <f>ESF!C71</f>
        <v>MTRO. HUGO GARCÍA VARGAS</v>
      </c>
    </row>
    <row r="111" spans="1:5">
      <c r="A111" s="3"/>
      <c r="B111" s="2"/>
      <c r="C111" s="834"/>
      <c r="D111" s="5" t="s">
        <v>64</v>
      </c>
      <c r="E111" s="10" t="str">
        <f>ESF!C72</f>
        <v>RECTOR</v>
      </c>
    </row>
    <row r="112" spans="1:5">
      <c r="A112" s="3"/>
      <c r="B112" s="2"/>
      <c r="C112" s="834" t="s">
        <v>72</v>
      </c>
      <c r="D112" s="5" t="s">
        <v>63</v>
      </c>
      <c r="E112" s="10" t="str">
        <f>ESF!G71</f>
        <v>ING. JOSÉ DE JESÚS ROMO GUTIÉRREZ</v>
      </c>
    </row>
    <row r="113" spans="1:5">
      <c r="A113" s="3"/>
      <c r="B113" s="2"/>
      <c r="C113" s="834"/>
      <c r="D113" s="5" t="s">
        <v>64</v>
      </c>
      <c r="E113" s="10" t="str">
        <f>ESF!G72</f>
        <v>SECRETARIO ADMINISTRATIVO</v>
      </c>
    </row>
    <row r="114" spans="1:5">
      <c r="A114" s="840" t="s">
        <v>1</v>
      </c>
      <c r="B114" s="840"/>
      <c r="C114" s="840"/>
      <c r="D114" s="840"/>
      <c r="E114" s="13" t="e">
        <f>ECSF!#REF!</f>
        <v>#REF!</v>
      </c>
    </row>
    <row r="115" spans="1:5">
      <c r="A115" s="840" t="s">
        <v>3</v>
      </c>
      <c r="B115" s="840"/>
      <c r="C115" s="840"/>
      <c r="D115" s="840"/>
      <c r="E115" s="13">
        <f>ECSF!C5</f>
        <v>0</v>
      </c>
    </row>
    <row r="116" spans="1:5">
      <c r="A116" s="840" t="s">
        <v>2</v>
      </c>
      <c r="B116" s="840"/>
      <c r="C116" s="840"/>
      <c r="D116" s="840"/>
      <c r="E116" s="14"/>
    </row>
    <row r="117" spans="1:5">
      <c r="A117" s="840" t="s">
        <v>71</v>
      </c>
      <c r="B117" s="840"/>
      <c r="C117" s="840"/>
      <c r="D117" s="840"/>
      <c r="E117" t="s">
        <v>70</v>
      </c>
    </row>
    <row r="118" spans="1:5">
      <c r="B118" s="842" t="s">
        <v>65</v>
      </c>
      <c r="C118" s="837" t="s">
        <v>5</v>
      </c>
      <c r="D118" s="837"/>
      <c r="E118" s="11">
        <f>ECSF!D12</f>
        <v>21978604.649999999</v>
      </c>
    </row>
    <row r="119" spans="1:5">
      <c r="B119" s="842"/>
      <c r="C119" s="837" t="s">
        <v>7</v>
      </c>
      <c r="D119" s="837"/>
      <c r="E119" s="11">
        <f>ECSF!D14</f>
        <v>21978604.649999999</v>
      </c>
    </row>
    <row r="120" spans="1:5">
      <c r="B120" s="842"/>
      <c r="C120" s="835" t="s">
        <v>9</v>
      </c>
      <c r="D120" s="835"/>
      <c r="E120" s="12">
        <f>ECSF!D16</f>
        <v>0</v>
      </c>
    </row>
    <row r="121" spans="1:5">
      <c r="B121" s="842"/>
      <c r="C121" s="835" t="s">
        <v>11</v>
      </c>
      <c r="D121" s="835"/>
      <c r="E121" s="12">
        <f>ECSF!D17</f>
        <v>18195153.690000001</v>
      </c>
    </row>
    <row r="122" spans="1:5">
      <c r="B122" s="842"/>
      <c r="C122" s="835" t="s">
        <v>13</v>
      </c>
      <c r="D122" s="835"/>
      <c r="E122" s="12">
        <f>ECSF!D18</f>
        <v>3783450.959999999</v>
      </c>
    </row>
    <row r="123" spans="1:5">
      <c r="B123" s="842"/>
      <c r="C123" s="835" t="s">
        <v>15</v>
      </c>
      <c r="D123" s="835"/>
      <c r="E123" s="12">
        <f>ECSF!D19</f>
        <v>0</v>
      </c>
    </row>
    <row r="124" spans="1:5">
      <c r="B124" s="842"/>
      <c r="C124" s="835" t="s">
        <v>17</v>
      </c>
      <c r="D124" s="835"/>
      <c r="E124" s="12">
        <f>ECSF!D20</f>
        <v>0</v>
      </c>
    </row>
    <row r="125" spans="1:5">
      <c r="B125" s="842"/>
      <c r="C125" s="835" t="s">
        <v>19</v>
      </c>
      <c r="D125" s="835"/>
      <c r="E125" s="12">
        <f>ECSF!D21</f>
        <v>0</v>
      </c>
    </row>
    <row r="126" spans="1:5">
      <c r="B126" s="842"/>
      <c r="C126" s="835" t="s">
        <v>21</v>
      </c>
      <c r="D126" s="835"/>
      <c r="E126" s="12">
        <f>ECSF!D22</f>
        <v>0</v>
      </c>
    </row>
    <row r="127" spans="1:5">
      <c r="B127" s="842"/>
      <c r="C127" s="837" t="s">
        <v>26</v>
      </c>
      <c r="D127" s="837"/>
      <c r="E127" s="11">
        <f>ECSF!D24</f>
        <v>0</v>
      </c>
    </row>
    <row r="128" spans="1:5">
      <c r="B128" s="842"/>
      <c r="C128" s="835" t="s">
        <v>28</v>
      </c>
      <c r="D128" s="835"/>
      <c r="E128" s="12">
        <f>ECSF!D26</f>
        <v>0</v>
      </c>
    </row>
    <row r="129" spans="2:5">
      <c r="B129" s="842"/>
      <c r="C129" s="835" t="s">
        <v>30</v>
      </c>
      <c r="D129" s="835"/>
      <c r="E129" s="12">
        <f>ECSF!D27</f>
        <v>0</v>
      </c>
    </row>
    <row r="130" spans="2:5">
      <c r="B130" s="842"/>
      <c r="C130" s="835" t="s">
        <v>32</v>
      </c>
      <c r="D130" s="835"/>
      <c r="E130" s="12">
        <f>ECSF!D28</f>
        <v>0</v>
      </c>
    </row>
    <row r="131" spans="2:5">
      <c r="B131" s="842"/>
      <c r="C131" s="835" t="s">
        <v>34</v>
      </c>
      <c r="D131" s="835"/>
      <c r="E131" s="12">
        <f>ECSF!D29</f>
        <v>0</v>
      </c>
    </row>
    <row r="132" spans="2:5">
      <c r="B132" s="842"/>
      <c r="C132" s="835" t="s">
        <v>36</v>
      </c>
      <c r="D132" s="835"/>
      <c r="E132" s="12">
        <f>ECSF!D30</f>
        <v>0</v>
      </c>
    </row>
    <row r="133" spans="2:5">
      <c r="B133" s="842"/>
      <c r="C133" s="835" t="s">
        <v>38</v>
      </c>
      <c r="D133" s="835"/>
      <c r="E133" s="12">
        <f>ECSF!D31</f>
        <v>0</v>
      </c>
    </row>
    <row r="134" spans="2:5">
      <c r="B134" s="842"/>
      <c r="C134" s="835" t="s">
        <v>40</v>
      </c>
      <c r="D134" s="835"/>
      <c r="E134" s="12">
        <f>ECSF!D32</f>
        <v>0</v>
      </c>
    </row>
    <row r="135" spans="2:5">
      <c r="B135" s="842"/>
      <c r="C135" s="835" t="s">
        <v>41</v>
      </c>
      <c r="D135" s="835"/>
      <c r="E135" s="12">
        <f>ECSF!D33</f>
        <v>0</v>
      </c>
    </row>
    <row r="136" spans="2:5">
      <c r="B136" s="842"/>
      <c r="C136" s="835" t="s">
        <v>43</v>
      </c>
      <c r="D136" s="835"/>
      <c r="E136" s="12">
        <f>ECSF!D34</f>
        <v>0</v>
      </c>
    </row>
    <row r="137" spans="2:5">
      <c r="B137" s="842"/>
      <c r="C137" s="837" t="s">
        <v>6</v>
      </c>
      <c r="D137" s="837"/>
      <c r="E137" s="11">
        <f>ECSF!I12</f>
        <v>0</v>
      </c>
    </row>
    <row r="138" spans="2:5">
      <c r="B138" s="842"/>
      <c r="C138" s="837" t="s">
        <v>8</v>
      </c>
      <c r="D138" s="837"/>
      <c r="E138" s="11">
        <f>ECSF!I14</f>
        <v>0</v>
      </c>
    </row>
    <row r="139" spans="2:5">
      <c r="B139" s="842"/>
      <c r="C139" s="835" t="s">
        <v>10</v>
      </c>
      <c r="D139" s="835"/>
      <c r="E139" s="12">
        <f>ECSF!I16</f>
        <v>0</v>
      </c>
    </row>
    <row r="140" spans="2:5">
      <c r="B140" s="842"/>
      <c r="C140" s="835" t="s">
        <v>12</v>
      </c>
      <c r="D140" s="835"/>
      <c r="E140" s="12">
        <f>ECSF!I17</f>
        <v>0</v>
      </c>
    </row>
    <row r="141" spans="2:5">
      <c r="B141" s="842"/>
      <c r="C141" s="835" t="s">
        <v>14</v>
      </c>
      <c r="D141" s="835"/>
      <c r="E141" s="12">
        <f>ECSF!I18</f>
        <v>0</v>
      </c>
    </row>
    <row r="142" spans="2:5">
      <c r="B142" s="842"/>
      <c r="C142" s="835" t="s">
        <v>16</v>
      </c>
      <c r="D142" s="835"/>
      <c r="E142" s="12">
        <f>ECSF!I19</f>
        <v>0</v>
      </c>
    </row>
    <row r="143" spans="2:5">
      <c r="B143" s="842"/>
      <c r="C143" s="835" t="s">
        <v>18</v>
      </c>
      <c r="D143" s="835"/>
      <c r="E143" s="12">
        <f>ECSF!I20</f>
        <v>0</v>
      </c>
    </row>
    <row r="144" spans="2:5">
      <c r="B144" s="842"/>
      <c r="C144" s="835" t="s">
        <v>20</v>
      </c>
      <c r="D144" s="835"/>
      <c r="E144" s="12">
        <f>ECSF!I21</f>
        <v>0</v>
      </c>
    </row>
    <row r="145" spans="2:5">
      <c r="B145" s="842"/>
      <c r="C145" s="835" t="s">
        <v>22</v>
      </c>
      <c r="D145" s="835"/>
      <c r="E145" s="12">
        <f>ECSF!I22</f>
        <v>0</v>
      </c>
    </row>
    <row r="146" spans="2:5">
      <c r="B146" s="842"/>
      <c r="C146" s="835" t="s">
        <v>23</v>
      </c>
      <c r="D146" s="835"/>
      <c r="E146" s="12">
        <f>ECSF!I23</f>
        <v>0</v>
      </c>
    </row>
    <row r="147" spans="2:5">
      <c r="B147" s="842"/>
      <c r="C147" s="844" t="s">
        <v>27</v>
      </c>
      <c r="D147" s="844"/>
      <c r="E147" s="11">
        <f>ECSF!I25</f>
        <v>0</v>
      </c>
    </row>
    <row r="148" spans="2:5">
      <c r="B148" s="842"/>
      <c r="C148" s="835" t="s">
        <v>29</v>
      </c>
      <c r="D148" s="835"/>
      <c r="E148" s="12">
        <f>ECSF!I27</f>
        <v>0</v>
      </c>
    </row>
    <row r="149" spans="2:5">
      <c r="B149" s="842"/>
      <c r="C149" s="835" t="s">
        <v>31</v>
      </c>
      <c r="D149" s="835"/>
      <c r="E149" s="12">
        <f>ECSF!I28</f>
        <v>0</v>
      </c>
    </row>
    <row r="150" spans="2:5">
      <c r="B150" s="842"/>
      <c r="C150" s="835" t="s">
        <v>33</v>
      </c>
      <c r="D150" s="835"/>
      <c r="E150" s="12">
        <f>ECSF!I29</f>
        <v>0</v>
      </c>
    </row>
    <row r="151" spans="2:5">
      <c r="B151" s="842"/>
      <c r="C151" s="835" t="s">
        <v>35</v>
      </c>
      <c r="D151" s="835"/>
      <c r="E151" s="12">
        <f>ECSF!I30</f>
        <v>0</v>
      </c>
    </row>
    <row r="152" spans="2:5">
      <c r="B152" s="842"/>
      <c r="C152" s="835" t="s">
        <v>37</v>
      </c>
      <c r="D152" s="835"/>
      <c r="E152" s="12">
        <f>ECSF!I31</f>
        <v>0</v>
      </c>
    </row>
    <row r="153" spans="2:5">
      <c r="B153" s="842"/>
      <c r="C153" s="835" t="s">
        <v>39</v>
      </c>
      <c r="D153" s="835"/>
      <c r="E153" s="12">
        <f>ECSF!I32</f>
        <v>0</v>
      </c>
    </row>
    <row r="154" spans="2:5">
      <c r="B154" s="842"/>
      <c r="C154" s="837" t="s">
        <v>46</v>
      </c>
      <c r="D154" s="837"/>
      <c r="E154" s="11">
        <f>ECSF!I34</f>
        <v>58968668.139999971</v>
      </c>
    </row>
    <row r="155" spans="2:5">
      <c r="B155" s="842"/>
      <c r="C155" s="837" t="s">
        <v>48</v>
      </c>
      <c r="D155" s="837"/>
      <c r="E155" s="11">
        <f>ECSF!I36</f>
        <v>35314507.219999969</v>
      </c>
    </row>
    <row r="156" spans="2:5">
      <c r="B156" s="842"/>
      <c r="C156" s="835" t="s">
        <v>49</v>
      </c>
      <c r="D156" s="835"/>
      <c r="E156" s="12">
        <f>ECSF!I38</f>
        <v>35314507.219999969</v>
      </c>
    </row>
    <row r="157" spans="2:5">
      <c r="B157" s="842"/>
      <c r="C157" s="835" t="s">
        <v>50</v>
      </c>
      <c r="D157" s="835"/>
      <c r="E157" s="12">
        <f>ECSF!I39</f>
        <v>0</v>
      </c>
    </row>
    <row r="158" spans="2:5">
      <c r="B158" s="842"/>
      <c r="C158" s="835" t="s">
        <v>51</v>
      </c>
      <c r="D158" s="835"/>
      <c r="E158" s="12">
        <f>ECSF!I40</f>
        <v>0</v>
      </c>
    </row>
    <row r="159" spans="2:5">
      <c r="B159" s="842"/>
      <c r="C159" s="837" t="s">
        <v>52</v>
      </c>
      <c r="D159" s="837"/>
      <c r="E159" s="11">
        <f>ECSF!I42</f>
        <v>23654160.920000002</v>
      </c>
    </row>
    <row r="160" spans="2:5">
      <c r="B160" s="842"/>
      <c r="C160" s="835" t="s">
        <v>53</v>
      </c>
      <c r="D160" s="835"/>
      <c r="E160" s="12">
        <f>ECSF!I44</f>
        <v>23654160.920000002</v>
      </c>
    </row>
    <row r="161" spans="2:5">
      <c r="B161" s="842"/>
      <c r="C161" s="835" t="s">
        <v>54</v>
      </c>
      <c r="D161" s="835"/>
      <c r="E161" s="12">
        <f>ECSF!I45</f>
        <v>0</v>
      </c>
    </row>
    <row r="162" spans="2:5">
      <c r="B162" s="842"/>
      <c r="C162" s="835" t="s">
        <v>55</v>
      </c>
      <c r="D162" s="835"/>
      <c r="E162" s="12">
        <f>ECSF!I46</f>
        <v>0</v>
      </c>
    </row>
    <row r="163" spans="2:5">
      <c r="B163" s="842"/>
      <c r="C163" s="835" t="s">
        <v>56</v>
      </c>
      <c r="D163" s="835"/>
      <c r="E163" s="12">
        <f>ECSF!I47</f>
        <v>0</v>
      </c>
    </row>
    <row r="164" spans="2:5">
      <c r="B164" s="842"/>
      <c r="C164" s="835" t="s">
        <v>57</v>
      </c>
      <c r="D164" s="835"/>
      <c r="E164" s="12">
        <f>ECSF!I48</f>
        <v>0</v>
      </c>
    </row>
    <row r="165" spans="2:5">
      <c r="B165" s="842"/>
      <c r="C165" s="837" t="s">
        <v>58</v>
      </c>
      <c r="D165" s="837"/>
      <c r="E165" s="11">
        <f>ECSF!I50</f>
        <v>0</v>
      </c>
    </row>
    <row r="166" spans="2:5">
      <c r="B166" s="842"/>
      <c r="C166" s="835" t="s">
        <v>59</v>
      </c>
      <c r="D166" s="835"/>
      <c r="E166" s="12">
        <f>ECSF!I52</f>
        <v>0</v>
      </c>
    </row>
    <row r="167" spans="2:5" ht="15" customHeight="1" thickBot="1">
      <c r="B167" s="843"/>
      <c r="C167" s="835" t="s">
        <v>60</v>
      </c>
      <c r="D167" s="835"/>
      <c r="E167" s="12">
        <f>ECSF!I53</f>
        <v>0</v>
      </c>
    </row>
    <row r="168" spans="2:5">
      <c r="B168" s="842" t="s">
        <v>66</v>
      </c>
      <c r="C168" s="837" t="s">
        <v>5</v>
      </c>
      <c r="D168" s="837"/>
      <c r="E168" s="11">
        <f>ECSF!E12</f>
        <v>39715153.51000002</v>
      </c>
    </row>
    <row r="169" spans="2:5" ht="15" customHeight="1">
      <c r="B169" s="842"/>
      <c r="C169" s="837" t="s">
        <v>7</v>
      </c>
      <c r="D169" s="837"/>
      <c r="E169" s="11">
        <f>ECSF!E14</f>
        <v>26292347.470000003</v>
      </c>
    </row>
    <row r="170" spans="2:5" ht="15" customHeight="1">
      <c r="B170" s="842"/>
      <c r="C170" s="835" t="s">
        <v>9</v>
      </c>
      <c r="D170" s="835"/>
      <c r="E170" s="12">
        <f>ECSF!E16</f>
        <v>26292347.470000003</v>
      </c>
    </row>
    <row r="171" spans="2:5" ht="15" customHeight="1">
      <c r="B171" s="842"/>
      <c r="C171" s="835" t="s">
        <v>11</v>
      </c>
      <c r="D171" s="835"/>
      <c r="E171" s="12">
        <f>ECSF!E17</f>
        <v>0</v>
      </c>
    </row>
    <row r="172" spans="2:5">
      <c r="B172" s="842"/>
      <c r="C172" s="835" t="s">
        <v>13</v>
      </c>
      <c r="D172" s="835"/>
      <c r="E172" s="12">
        <f>ECSF!E18</f>
        <v>0</v>
      </c>
    </row>
    <row r="173" spans="2:5">
      <c r="B173" s="842"/>
      <c r="C173" s="835" t="s">
        <v>15</v>
      </c>
      <c r="D173" s="835"/>
      <c r="E173" s="12">
        <f>ECSF!E19</f>
        <v>0</v>
      </c>
    </row>
    <row r="174" spans="2:5" ht="15" customHeight="1">
      <c r="B174" s="842"/>
      <c r="C174" s="835" t="s">
        <v>17</v>
      </c>
      <c r="D174" s="835"/>
      <c r="E174" s="12">
        <f>ECSF!E20</f>
        <v>0</v>
      </c>
    </row>
    <row r="175" spans="2:5" ht="15" customHeight="1">
      <c r="B175" s="842"/>
      <c r="C175" s="835" t="s">
        <v>19</v>
      </c>
      <c r="D175" s="835"/>
      <c r="E175" s="12">
        <f>ECSF!E21</f>
        <v>0</v>
      </c>
    </row>
    <row r="176" spans="2:5">
      <c r="B176" s="842"/>
      <c r="C176" s="835" t="s">
        <v>21</v>
      </c>
      <c r="D176" s="835"/>
      <c r="E176" s="12">
        <f>ECSF!E22</f>
        <v>0</v>
      </c>
    </row>
    <row r="177" spans="2:5" ht="15" customHeight="1">
      <c r="B177" s="842"/>
      <c r="C177" s="837" t="s">
        <v>26</v>
      </c>
      <c r="D177" s="837"/>
      <c r="E177" s="11">
        <f>ECSF!E24</f>
        <v>13422806.040000014</v>
      </c>
    </row>
    <row r="178" spans="2:5">
      <c r="B178" s="842"/>
      <c r="C178" s="835" t="s">
        <v>28</v>
      </c>
      <c r="D178" s="835"/>
      <c r="E178" s="12">
        <f>ECSF!E26</f>
        <v>0</v>
      </c>
    </row>
    <row r="179" spans="2:5" ht="15" customHeight="1">
      <c r="B179" s="842"/>
      <c r="C179" s="835" t="s">
        <v>30</v>
      </c>
      <c r="D179" s="835"/>
      <c r="E179" s="12">
        <f>ECSF!E27</f>
        <v>0</v>
      </c>
    </row>
    <row r="180" spans="2:5" ht="15" customHeight="1">
      <c r="B180" s="842"/>
      <c r="C180" s="835" t="s">
        <v>32</v>
      </c>
      <c r="D180" s="835"/>
      <c r="E180" s="12">
        <f>ECSF!E28</f>
        <v>11284535.400000006</v>
      </c>
    </row>
    <row r="181" spans="2:5" ht="15" customHeight="1">
      <c r="B181" s="842"/>
      <c r="C181" s="835" t="s">
        <v>34</v>
      </c>
      <c r="D181" s="835"/>
      <c r="E181" s="12">
        <f>ECSF!E29</f>
        <v>1027887.900000006</v>
      </c>
    </row>
    <row r="182" spans="2:5" ht="15" customHeight="1">
      <c r="B182" s="842"/>
      <c r="C182" s="835" t="s">
        <v>36</v>
      </c>
      <c r="D182" s="835"/>
      <c r="E182" s="12">
        <f>ECSF!E30</f>
        <v>0</v>
      </c>
    </row>
    <row r="183" spans="2:5" ht="15" customHeight="1">
      <c r="B183" s="842"/>
      <c r="C183" s="835" t="s">
        <v>38</v>
      </c>
      <c r="D183" s="835"/>
      <c r="E183" s="12">
        <f>ECSF!E31</f>
        <v>1110382.7400000021</v>
      </c>
    </row>
    <row r="184" spans="2:5" ht="15" customHeight="1">
      <c r="B184" s="842"/>
      <c r="C184" s="835" t="s">
        <v>40</v>
      </c>
      <c r="D184" s="835"/>
      <c r="E184" s="12">
        <f>ECSF!E32</f>
        <v>0</v>
      </c>
    </row>
    <row r="185" spans="2:5" ht="15" customHeight="1">
      <c r="B185" s="842"/>
      <c r="C185" s="835" t="s">
        <v>41</v>
      </c>
      <c r="D185" s="835"/>
      <c r="E185" s="12">
        <f>ECSF!E33</f>
        <v>0</v>
      </c>
    </row>
    <row r="186" spans="2:5" ht="15" customHeight="1">
      <c r="B186" s="842"/>
      <c r="C186" s="835" t="s">
        <v>43</v>
      </c>
      <c r="D186" s="835"/>
      <c r="E186" s="12">
        <f>ECSF!E34</f>
        <v>0</v>
      </c>
    </row>
    <row r="187" spans="2:5" ht="15" customHeight="1">
      <c r="B187" s="842"/>
      <c r="C187" s="837" t="s">
        <v>6</v>
      </c>
      <c r="D187" s="837"/>
      <c r="E187" s="11">
        <f>ECSF!J12</f>
        <v>38471896.950000003</v>
      </c>
    </row>
    <row r="188" spans="2:5">
      <c r="B188" s="842"/>
      <c r="C188" s="837" t="s">
        <v>8</v>
      </c>
      <c r="D188" s="837"/>
      <c r="E188" s="11">
        <f>ECSF!J14</f>
        <v>38471896.950000003</v>
      </c>
    </row>
    <row r="189" spans="2:5">
      <c r="B189" s="842"/>
      <c r="C189" s="835" t="s">
        <v>10</v>
      </c>
      <c r="D189" s="835"/>
      <c r="E189" s="12">
        <f>ECSF!J16</f>
        <v>38462835.670000002</v>
      </c>
    </row>
    <row r="190" spans="2:5">
      <c r="B190" s="842"/>
      <c r="C190" s="835" t="s">
        <v>12</v>
      </c>
      <c r="D190" s="835"/>
      <c r="E190" s="12">
        <f>ECSF!J17</f>
        <v>0</v>
      </c>
    </row>
    <row r="191" spans="2:5" ht="15" customHeight="1">
      <c r="B191" s="842"/>
      <c r="C191" s="835" t="s">
        <v>14</v>
      </c>
      <c r="D191" s="835"/>
      <c r="E191" s="12">
        <f>ECSF!J18</f>
        <v>0</v>
      </c>
    </row>
    <row r="192" spans="2:5">
      <c r="B192" s="842"/>
      <c r="C192" s="835" t="s">
        <v>16</v>
      </c>
      <c r="D192" s="835"/>
      <c r="E192" s="12">
        <f>ECSF!J19</f>
        <v>0</v>
      </c>
    </row>
    <row r="193" spans="2:5" ht="15" customHeight="1">
      <c r="B193" s="842"/>
      <c r="C193" s="835" t="s">
        <v>18</v>
      </c>
      <c r="D193" s="835"/>
      <c r="E193" s="12">
        <f>ECSF!J20</f>
        <v>0</v>
      </c>
    </row>
    <row r="194" spans="2:5" ht="15" customHeight="1">
      <c r="B194" s="842"/>
      <c r="C194" s="835" t="s">
        <v>20</v>
      </c>
      <c r="D194" s="835"/>
      <c r="E194" s="12">
        <f>ECSF!J21</f>
        <v>0</v>
      </c>
    </row>
    <row r="195" spans="2:5" ht="15" customHeight="1">
      <c r="B195" s="842"/>
      <c r="C195" s="835" t="s">
        <v>22</v>
      </c>
      <c r="D195" s="835"/>
      <c r="E195" s="12">
        <f>ECSF!J22</f>
        <v>0</v>
      </c>
    </row>
    <row r="196" spans="2:5" ht="15" customHeight="1">
      <c r="B196" s="842"/>
      <c r="C196" s="835" t="s">
        <v>23</v>
      </c>
      <c r="D196" s="835"/>
      <c r="E196" s="12">
        <f>ECSF!J23</f>
        <v>9061.2799999999988</v>
      </c>
    </row>
    <row r="197" spans="2:5" ht="15" customHeight="1">
      <c r="B197" s="842"/>
      <c r="C197" s="844" t="s">
        <v>27</v>
      </c>
      <c r="D197" s="844"/>
      <c r="E197" s="11">
        <f>ECSF!J25</f>
        <v>0</v>
      </c>
    </row>
    <row r="198" spans="2:5" ht="15" customHeight="1">
      <c r="B198" s="842"/>
      <c r="C198" s="835" t="s">
        <v>29</v>
      </c>
      <c r="D198" s="835"/>
      <c r="E198" s="12">
        <f>ECSF!J27</f>
        <v>0</v>
      </c>
    </row>
    <row r="199" spans="2:5" ht="15" customHeight="1">
      <c r="B199" s="842"/>
      <c r="C199" s="835" t="s">
        <v>31</v>
      </c>
      <c r="D199" s="835"/>
      <c r="E199" s="12">
        <f>ECSF!J28</f>
        <v>0</v>
      </c>
    </row>
    <row r="200" spans="2:5" ht="15" customHeight="1">
      <c r="B200" s="842"/>
      <c r="C200" s="835" t="s">
        <v>33</v>
      </c>
      <c r="D200" s="835"/>
      <c r="E200" s="12">
        <f>ECSF!J29</f>
        <v>0</v>
      </c>
    </row>
    <row r="201" spans="2:5">
      <c r="B201" s="842"/>
      <c r="C201" s="835" t="s">
        <v>35</v>
      </c>
      <c r="D201" s="835"/>
      <c r="E201" s="12">
        <f>ECSF!J30</f>
        <v>0</v>
      </c>
    </row>
    <row r="202" spans="2:5" ht="15" customHeight="1">
      <c r="B202" s="842"/>
      <c r="C202" s="835" t="s">
        <v>37</v>
      </c>
      <c r="D202" s="835"/>
      <c r="E202" s="12">
        <f>ECSF!J31</f>
        <v>0</v>
      </c>
    </row>
    <row r="203" spans="2:5">
      <c r="B203" s="842"/>
      <c r="C203" s="835" t="s">
        <v>39</v>
      </c>
      <c r="D203" s="835"/>
      <c r="E203" s="12">
        <f>ECSF!J32</f>
        <v>0</v>
      </c>
    </row>
    <row r="204" spans="2:5" ht="15" customHeight="1">
      <c r="B204" s="842"/>
      <c r="C204" s="837" t="s">
        <v>46</v>
      </c>
      <c r="D204" s="837"/>
      <c r="E204" s="11">
        <f>ECSF!J34</f>
        <v>2760222.3300000057</v>
      </c>
    </row>
    <row r="205" spans="2:5" ht="15" customHeight="1">
      <c r="B205" s="842"/>
      <c r="C205" s="837" t="s">
        <v>48</v>
      </c>
      <c r="D205" s="837"/>
      <c r="E205" s="11">
        <f>ECSF!J36</f>
        <v>0</v>
      </c>
    </row>
    <row r="206" spans="2:5" ht="15" customHeight="1">
      <c r="B206" s="842"/>
      <c r="C206" s="835" t="s">
        <v>49</v>
      </c>
      <c r="D206" s="835"/>
      <c r="E206" s="12">
        <f>ECSF!J38</f>
        <v>0</v>
      </c>
    </row>
    <row r="207" spans="2:5" ht="15" customHeight="1">
      <c r="B207" s="842"/>
      <c r="C207" s="835" t="s">
        <v>50</v>
      </c>
      <c r="D207" s="835"/>
      <c r="E207" s="12">
        <f>ECSF!J39</f>
        <v>0</v>
      </c>
    </row>
    <row r="208" spans="2:5" ht="15" customHeight="1">
      <c r="B208" s="842"/>
      <c r="C208" s="835" t="s">
        <v>51</v>
      </c>
      <c r="D208" s="835"/>
      <c r="E208" s="12">
        <f>ECSF!J40</f>
        <v>0</v>
      </c>
    </row>
    <row r="209" spans="2:5" ht="15" customHeight="1">
      <c r="B209" s="842"/>
      <c r="C209" s="837" t="s">
        <v>52</v>
      </c>
      <c r="D209" s="837"/>
      <c r="E209" s="11">
        <f>ECSF!J42</f>
        <v>2760222.3300000057</v>
      </c>
    </row>
    <row r="210" spans="2:5">
      <c r="B210" s="842"/>
      <c r="C210" s="835" t="s">
        <v>53</v>
      </c>
      <c r="D210" s="835"/>
      <c r="E210" s="12">
        <f>ECSF!J44</f>
        <v>0</v>
      </c>
    </row>
    <row r="211" spans="2:5" ht="15" customHeight="1">
      <c r="B211" s="842"/>
      <c r="C211" s="835" t="s">
        <v>54</v>
      </c>
      <c r="D211" s="835"/>
      <c r="E211" s="12">
        <f>ECSF!J45</f>
        <v>2760222.3300000057</v>
      </c>
    </row>
    <row r="212" spans="2:5">
      <c r="B212" s="842"/>
      <c r="C212" s="835" t="s">
        <v>55</v>
      </c>
      <c r="D212" s="835"/>
      <c r="E212" s="12">
        <f>ECSF!J46</f>
        <v>0</v>
      </c>
    </row>
    <row r="213" spans="2:5" ht="15" customHeight="1">
      <c r="B213" s="842"/>
      <c r="C213" s="835" t="s">
        <v>56</v>
      </c>
      <c r="D213" s="835"/>
      <c r="E213" s="12">
        <f>ECSF!J47</f>
        <v>0</v>
      </c>
    </row>
    <row r="214" spans="2:5">
      <c r="B214" s="842"/>
      <c r="C214" s="835" t="s">
        <v>57</v>
      </c>
      <c r="D214" s="835"/>
      <c r="E214" s="12">
        <f>ECSF!J48</f>
        <v>0</v>
      </c>
    </row>
    <row r="215" spans="2:5">
      <c r="B215" s="842"/>
      <c r="C215" s="837" t="s">
        <v>58</v>
      </c>
      <c r="D215" s="837"/>
      <c r="E215" s="11">
        <f>ECSF!J50</f>
        <v>0</v>
      </c>
    </row>
    <row r="216" spans="2:5">
      <c r="B216" s="842"/>
      <c r="C216" s="835" t="s">
        <v>59</v>
      </c>
      <c r="D216" s="835"/>
      <c r="E216" s="12">
        <f>ECSF!J52</f>
        <v>0</v>
      </c>
    </row>
    <row r="217" spans="2:5" ht="15.75" thickBot="1">
      <c r="B217" s="843"/>
      <c r="C217" s="835" t="s">
        <v>60</v>
      </c>
      <c r="D217" s="835"/>
      <c r="E217" s="12">
        <f>ECSF!J53</f>
        <v>0</v>
      </c>
    </row>
    <row r="218" spans="2:5">
      <c r="C218" s="838" t="s">
        <v>73</v>
      </c>
      <c r="D218" s="5" t="s">
        <v>63</v>
      </c>
      <c r="E218" s="15" t="str">
        <f>ECSF!C60</f>
        <v>MTRO. HUGO GARCÍA VARGAS</v>
      </c>
    </row>
    <row r="219" spans="2:5">
      <c r="C219" s="834"/>
      <c r="D219" s="5" t="s">
        <v>64</v>
      </c>
      <c r="E219" s="15" t="str">
        <f>ECSF!C61</f>
        <v>RECTOR</v>
      </c>
    </row>
    <row r="220" spans="2:5">
      <c r="C220" s="834" t="s">
        <v>72</v>
      </c>
      <c r="D220" s="5" t="s">
        <v>63</v>
      </c>
      <c r="E220" s="15" t="str">
        <f>ECSF!G60</f>
        <v>ING. JOSÉ DE JESÚS ROMO GUTIÉRREZ</v>
      </c>
    </row>
    <row r="221" spans="2:5">
      <c r="C221" s="834"/>
      <c r="D221" s="5" t="s">
        <v>64</v>
      </c>
      <c r="E221" s="15" t="str">
        <f>ECSF!G61</f>
        <v>SECRETARIO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73"/>
  <sheetViews>
    <sheetView showGridLines="0" topLeftCell="A19" zoomScale="85" zoomScaleNormal="85" workbookViewId="0">
      <selection activeCell="A4" sqref="A4"/>
    </sheetView>
  </sheetViews>
  <sheetFormatPr baseColWidth="10" defaultRowHeight="12.75"/>
  <cols>
    <col min="1" max="1" width="1.140625" style="23" customWidth="1"/>
    <col min="2" max="2" width="11.7109375" style="23" customWidth="1"/>
    <col min="3" max="3" width="54.42578125" style="23" customWidth="1"/>
    <col min="4" max="4" width="19.140625" style="160" customWidth="1"/>
    <col min="5" max="5" width="19.28515625" style="23" customWidth="1"/>
    <col min="6" max="6" width="19" style="23" customWidth="1"/>
    <col min="7" max="7" width="21.28515625" style="23" customWidth="1"/>
    <col min="8" max="8" width="18.7109375" style="23" customWidth="1"/>
    <col min="9" max="9" width="1.140625" style="23" customWidth="1"/>
    <col min="10" max="16384" width="11.42578125" style="23"/>
  </cols>
  <sheetData>
    <row r="1" spans="1:11" s="30" customFormat="1" ht="9" customHeight="1">
      <c r="A1" s="87"/>
      <c r="B1" s="90"/>
      <c r="C1" s="823"/>
      <c r="D1" s="823"/>
      <c r="E1" s="823"/>
      <c r="F1" s="823"/>
      <c r="G1" s="823"/>
      <c r="H1" s="90"/>
      <c r="I1" s="137"/>
      <c r="J1" s="23"/>
      <c r="K1" s="23"/>
    </row>
    <row r="2" spans="1:11" s="30" customFormat="1" ht="14.1" customHeight="1">
      <c r="A2" s="87"/>
      <c r="B2" s="90"/>
      <c r="C2" s="823" t="s">
        <v>438</v>
      </c>
      <c r="D2" s="823"/>
      <c r="E2" s="823"/>
      <c r="F2" s="823"/>
      <c r="G2" s="823"/>
      <c r="H2" s="90"/>
      <c r="I2" s="137"/>
      <c r="J2" s="137"/>
      <c r="K2" s="23"/>
    </row>
    <row r="3" spans="1:11" s="30" customFormat="1" ht="14.1" customHeight="1">
      <c r="A3" s="816" t="s">
        <v>1195</v>
      </c>
      <c r="B3" s="816"/>
      <c r="C3" s="816"/>
      <c r="D3" s="816"/>
      <c r="E3" s="816"/>
      <c r="F3" s="816"/>
      <c r="G3" s="816"/>
      <c r="H3" s="816"/>
      <c r="I3" s="137"/>
      <c r="J3" s="137"/>
      <c r="K3" s="23"/>
    </row>
    <row r="4" spans="1:11" s="30" customFormat="1" ht="14.1" customHeight="1">
      <c r="A4" s="87"/>
      <c r="B4" s="90"/>
      <c r="C4" s="823" t="s">
        <v>0</v>
      </c>
      <c r="D4" s="823"/>
      <c r="E4" s="823"/>
      <c r="F4" s="823"/>
      <c r="G4" s="823"/>
      <c r="H4" s="90"/>
      <c r="I4" s="137"/>
      <c r="J4" s="137"/>
      <c r="K4" s="23"/>
    </row>
    <row r="5" spans="1:11" s="30" customFormat="1" ht="20.100000000000001" customHeight="1">
      <c r="A5" s="93"/>
      <c r="B5" s="28"/>
      <c r="C5" s="28" t="s">
        <v>3</v>
      </c>
      <c r="D5" s="815" t="s">
        <v>549</v>
      </c>
      <c r="E5" s="815"/>
      <c r="F5" s="815"/>
      <c r="H5" s="29"/>
      <c r="I5" s="29"/>
    </row>
    <row r="6" spans="1:11" s="30" customFormat="1" ht="6.75" customHeight="1">
      <c r="A6" s="853"/>
      <c r="B6" s="853"/>
      <c r="C6" s="853"/>
      <c r="D6" s="853"/>
      <c r="E6" s="853"/>
      <c r="F6" s="853"/>
      <c r="G6" s="853"/>
      <c r="H6" s="853"/>
      <c r="I6" s="853"/>
    </row>
    <row r="7" spans="1:11" s="30" customFormat="1" ht="3" customHeight="1">
      <c r="A7" s="853"/>
      <c r="B7" s="853"/>
      <c r="C7" s="853"/>
      <c r="D7" s="853"/>
      <c r="E7" s="853"/>
      <c r="F7" s="853"/>
      <c r="G7" s="853"/>
      <c r="H7" s="853"/>
      <c r="I7" s="853"/>
    </row>
    <row r="8" spans="1:11" s="142" customFormat="1" ht="25.5">
      <c r="A8" s="138"/>
      <c r="B8" s="854" t="s">
        <v>74</v>
      </c>
      <c r="C8" s="854"/>
      <c r="D8" s="139" t="s">
        <v>141</v>
      </c>
      <c r="E8" s="139" t="s">
        <v>142</v>
      </c>
      <c r="F8" s="140" t="s">
        <v>143</v>
      </c>
      <c r="G8" s="140" t="s">
        <v>144</v>
      </c>
      <c r="H8" s="140" t="s">
        <v>145</v>
      </c>
      <c r="I8" s="141"/>
    </row>
    <row r="9" spans="1:11" s="142" customFormat="1">
      <c r="A9" s="143"/>
      <c r="B9" s="855"/>
      <c r="C9" s="855"/>
      <c r="D9" s="144">
        <v>1</v>
      </c>
      <c r="E9" s="144">
        <v>2</v>
      </c>
      <c r="F9" s="145">
        <v>3</v>
      </c>
      <c r="G9" s="145" t="s">
        <v>146</v>
      </c>
      <c r="H9" s="145" t="s">
        <v>147</v>
      </c>
      <c r="I9" s="146"/>
    </row>
    <row r="10" spans="1:11" s="30" customFormat="1" ht="3" customHeight="1">
      <c r="A10" s="856"/>
      <c r="B10" s="853"/>
      <c r="C10" s="853"/>
      <c r="D10" s="853"/>
      <c r="E10" s="853"/>
      <c r="F10" s="853"/>
      <c r="G10" s="853"/>
      <c r="H10" s="853"/>
      <c r="I10" s="857"/>
    </row>
    <row r="11" spans="1:11" s="30" customFormat="1" ht="3" customHeight="1">
      <c r="A11" s="858"/>
      <c r="B11" s="859"/>
      <c r="C11" s="859"/>
      <c r="D11" s="859"/>
      <c r="E11" s="859"/>
      <c r="F11" s="859"/>
      <c r="G11" s="859"/>
      <c r="H11" s="859"/>
      <c r="I11" s="860"/>
      <c r="J11" s="23"/>
      <c r="K11" s="23"/>
    </row>
    <row r="12" spans="1:11" s="30" customFormat="1">
      <c r="A12" s="147"/>
      <c r="B12" s="861" t="s">
        <v>5</v>
      </c>
      <c r="C12" s="861"/>
      <c r="D12" s="148">
        <f>+D14+D24</f>
        <v>311925415.07999998</v>
      </c>
      <c r="E12" s="148">
        <f>+E14+E24</f>
        <v>279632746.23000002</v>
      </c>
      <c r="F12" s="148">
        <f>+F14+F24</f>
        <v>261896197.37</v>
      </c>
      <c r="G12" s="148">
        <f>+D12+E12-F12</f>
        <v>329661963.93999994</v>
      </c>
      <c r="H12" s="148">
        <f>+G12-D12</f>
        <v>17736548.859999955</v>
      </c>
      <c r="I12" s="149"/>
      <c r="J12" s="23"/>
      <c r="K12" s="23"/>
    </row>
    <row r="13" spans="1:11" s="30" customFormat="1" ht="5.0999999999999996" customHeight="1">
      <c r="A13" s="147"/>
      <c r="B13" s="150"/>
      <c r="C13" s="150"/>
      <c r="D13" s="148"/>
      <c r="E13" s="148"/>
      <c r="F13" s="148"/>
      <c r="G13" s="148">
        <f t="shared" ref="G13:G14" si="0">+D13+E13-F13</f>
        <v>0</v>
      </c>
      <c r="H13" s="148"/>
      <c r="I13" s="149"/>
      <c r="J13" s="23"/>
      <c r="K13" s="23"/>
    </row>
    <row r="14" spans="1:11" s="30" customFormat="1">
      <c r="A14" s="151"/>
      <c r="B14" s="804" t="s">
        <v>7</v>
      </c>
      <c r="C14" s="804"/>
      <c r="D14" s="152">
        <f>SUM(D16:D22)</f>
        <v>60584063.32</v>
      </c>
      <c r="E14" s="152">
        <f>SUM(E16:E22)</f>
        <v>264639131.66</v>
      </c>
      <c r="F14" s="152">
        <f>SUM(F16:F22)</f>
        <v>260325388.84</v>
      </c>
      <c r="G14" s="148">
        <f t="shared" si="0"/>
        <v>64897806.140000015</v>
      </c>
      <c r="H14" s="152">
        <f>+G14-D14</f>
        <v>4313742.8200000152</v>
      </c>
      <c r="I14" s="153"/>
      <c r="J14" s="23"/>
      <c r="K14" s="154"/>
    </row>
    <row r="15" spans="1:11" s="30" customFormat="1" ht="5.0999999999999996" customHeight="1">
      <c r="A15" s="120"/>
      <c r="B15" s="48"/>
      <c r="C15" s="48"/>
      <c r="D15" s="155"/>
      <c r="E15" s="155"/>
      <c r="F15" s="155"/>
      <c r="G15" s="155"/>
      <c r="H15" s="155"/>
      <c r="I15" s="53"/>
      <c r="J15" s="23"/>
      <c r="K15" s="154"/>
    </row>
    <row r="16" spans="1:11" s="30" customFormat="1" ht="19.5" customHeight="1">
      <c r="A16" s="120"/>
      <c r="B16" s="846" t="s">
        <v>9</v>
      </c>
      <c r="C16" s="846"/>
      <c r="D16" s="55">
        <f>+ESF!E16</f>
        <v>28602848.949999999</v>
      </c>
      <c r="E16" s="55">
        <v>249717947.63</v>
      </c>
      <c r="F16" s="55">
        <v>223425600.16</v>
      </c>
      <c r="G16" s="105">
        <f>+D16+E16-F16</f>
        <v>54895196.419999987</v>
      </c>
      <c r="H16" s="105">
        <f>+G16-D16</f>
        <v>26292347.469999988</v>
      </c>
      <c r="I16" s="53"/>
      <c r="J16" s="23"/>
      <c r="K16" s="154" t="str">
        <f>IF(G16=ESF!D16," ","Error")</f>
        <v xml:space="preserve"> </v>
      </c>
    </row>
    <row r="17" spans="1:14" s="30" customFormat="1" ht="19.5" customHeight="1">
      <c r="A17" s="120"/>
      <c r="B17" s="846" t="s">
        <v>11</v>
      </c>
      <c r="C17" s="846"/>
      <c r="D17" s="55">
        <f>+ESF!E17</f>
        <v>18487803.27</v>
      </c>
      <c r="E17" s="55">
        <v>12827386.59</v>
      </c>
      <c r="F17" s="55">
        <v>31022540.280000001</v>
      </c>
      <c r="G17" s="105">
        <f t="shared" ref="G17:G22" si="1">+D17+E17-F17</f>
        <v>292649.57999999821</v>
      </c>
      <c r="H17" s="105">
        <f t="shared" ref="H17:H21" si="2">+G17-D17</f>
        <v>-18195153.690000001</v>
      </c>
      <c r="I17" s="53"/>
      <c r="J17" s="23"/>
      <c r="K17" s="154"/>
    </row>
    <row r="18" spans="1:14" s="30" customFormat="1" ht="19.5" customHeight="1">
      <c r="A18" s="120"/>
      <c r="B18" s="846" t="s">
        <v>13</v>
      </c>
      <c r="C18" s="846"/>
      <c r="D18" s="55">
        <f>+ESF!E18</f>
        <v>13493411.1</v>
      </c>
      <c r="E18" s="55">
        <v>2093797.44</v>
      </c>
      <c r="F18" s="55">
        <v>5877248.4000000004</v>
      </c>
      <c r="G18" s="105">
        <f t="shared" si="1"/>
        <v>9709960.1399999987</v>
      </c>
      <c r="H18" s="105">
        <f t="shared" si="2"/>
        <v>-3783450.9600000009</v>
      </c>
      <c r="I18" s="53"/>
      <c r="J18" s="23"/>
      <c r="K18" s="154" t="str">
        <f>IF(G18=ESF!D18," ","Error")</f>
        <v xml:space="preserve"> </v>
      </c>
    </row>
    <row r="19" spans="1:14" s="30" customFormat="1" ht="19.5" customHeight="1">
      <c r="A19" s="120"/>
      <c r="B19" s="846" t="s">
        <v>15</v>
      </c>
      <c r="C19" s="846"/>
      <c r="D19" s="55">
        <f>+ESF!E19</f>
        <v>0</v>
      </c>
      <c r="E19" s="55">
        <v>0</v>
      </c>
      <c r="F19" s="55">
        <v>0</v>
      </c>
      <c r="G19" s="105">
        <f t="shared" si="1"/>
        <v>0</v>
      </c>
      <c r="H19" s="105">
        <f t="shared" si="2"/>
        <v>0</v>
      </c>
      <c r="I19" s="53"/>
      <c r="J19" s="23"/>
      <c r="K19" s="154" t="str">
        <f>IF(G19=ESF!D19," ","Error")</f>
        <v xml:space="preserve"> </v>
      </c>
      <c r="N19" s="30" t="s">
        <v>130</v>
      </c>
    </row>
    <row r="20" spans="1:14" s="30" customFormat="1" ht="19.5" customHeight="1">
      <c r="A20" s="120"/>
      <c r="B20" s="846" t="s">
        <v>17</v>
      </c>
      <c r="C20" s="846"/>
      <c r="D20" s="55">
        <f>+ESF!E20</f>
        <v>0</v>
      </c>
      <c r="E20" s="55">
        <v>0</v>
      </c>
      <c r="F20" s="55">
        <v>0</v>
      </c>
      <c r="G20" s="105">
        <f t="shared" si="1"/>
        <v>0</v>
      </c>
      <c r="H20" s="105">
        <f t="shared" si="2"/>
        <v>0</v>
      </c>
      <c r="I20" s="53"/>
      <c r="J20" s="23"/>
      <c r="K20" s="154" t="str">
        <f>IF(G20=ESF!D20," ","Error")</f>
        <v xml:space="preserve"> </v>
      </c>
    </row>
    <row r="21" spans="1:14" s="30" customFormat="1" ht="19.5" customHeight="1">
      <c r="A21" s="120"/>
      <c r="B21" s="846" t="s">
        <v>19</v>
      </c>
      <c r="C21" s="846"/>
      <c r="D21" s="55">
        <f>+ESF!E21</f>
        <v>0</v>
      </c>
      <c r="E21" s="55">
        <v>0</v>
      </c>
      <c r="F21" s="55">
        <v>0</v>
      </c>
      <c r="G21" s="105">
        <f t="shared" si="1"/>
        <v>0</v>
      </c>
      <c r="H21" s="105">
        <f t="shared" si="2"/>
        <v>0</v>
      </c>
      <c r="I21" s="53"/>
      <c r="J21" s="23"/>
      <c r="K21" s="154" t="str">
        <f>IF(G21=ESF!D21," ","Error")</f>
        <v xml:space="preserve"> </v>
      </c>
      <c r="L21" s="30" t="s">
        <v>130</v>
      </c>
    </row>
    <row r="22" spans="1:14" ht="19.5" customHeight="1">
      <c r="A22" s="120"/>
      <c r="B22" s="846" t="s">
        <v>21</v>
      </c>
      <c r="C22" s="846"/>
      <c r="D22" s="55">
        <f>+ESF!E22</f>
        <v>0</v>
      </c>
      <c r="E22" s="55">
        <v>0</v>
      </c>
      <c r="F22" s="55">
        <v>0</v>
      </c>
      <c r="G22" s="105">
        <f t="shared" si="1"/>
        <v>0</v>
      </c>
      <c r="H22" s="105">
        <f>+G22-D22</f>
        <v>0</v>
      </c>
      <c r="I22" s="53"/>
      <c r="K22" s="154" t="str">
        <f>IF(G22=ESF!D22," ","Error")</f>
        <v xml:space="preserve"> </v>
      </c>
    </row>
    <row r="23" spans="1:14">
      <c r="A23" s="120"/>
      <c r="B23" s="156"/>
      <c r="C23" s="156"/>
      <c r="D23" s="157"/>
      <c r="E23" s="157"/>
      <c r="F23" s="157"/>
      <c r="G23" s="157"/>
      <c r="H23" s="157"/>
      <c r="I23" s="53"/>
      <c r="K23" s="154"/>
    </row>
    <row r="24" spans="1:14">
      <c r="A24" s="151"/>
      <c r="B24" s="804" t="s">
        <v>26</v>
      </c>
      <c r="C24" s="804"/>
      <c r="D24" s="152">
        <f>SUM(D26:D34)</f>
        <v>251341351.75999999</v>
      </c>
      <c r="E24" s="152">
        <f>SUM(E26:E34)</f>
        <v>14993614.57</v>
      </c>
      <c r="F24" s="152">
        <f>SUM(F26:F34)</f>
        <v>1570808.53</v>
      </c>
      <c r="G24" s="152">
        <f>+D24+E24-F24</f>
        <v>264764157.79999998</v>
      </c>
      <c r="H24" s="152">
        <f>+G24-D24</f>
        <v>13422806.039999992</v>
      </c>
      <c r="I24" s="153"/>
      <c r="K24" s="154"/>
    </row>
    <row r="25" spans="1:14" ht="5.0999999999999996" customHeight="1">
      <c r="A25" s="120"/>
      <c r="B25" s="48"/>
      <c r="C25" s="156"/>
      <c r="D25" s="155"/>
      <c r="E25" s="155"/>
      <c r="F25" s="155"/>
      <c r="G25" s="155"/>
      <c r="H25" s="155"/>
      <c r="I25" s="53"/>
      <c r="K25" s="154"/>
    </row>
    <row r="26" spans="1:14" ht="19.5" customHeight="1">
      <c r="A26" s="120"/>
      <c r="B26" s="846" t="s">
        <v>28</v>
      </c>
      <c r="C26" s="846"/>
      <c r="D26" s="55">
        <f>+ESF!E29</f>
        <v>0</v>
      </c>
      <c r="E26" s="55">
        <v>0</v>
      </c>
      <c r="F26" s="55">
        <v>0</v>
      </c>
      <c r="G26" s="105">
        <f>+D26+E26-F26</f>
        <v>0</v>
      </c>
      <c r="H26" s="105">
        <f>+G26-D26</f>
        <v>0</v>
      </c>
      <c r="I26" s="53"/>
      <c r="K26" s="154"/>
    </row>
    <row r="27" spans="1:14" ht="19.5" customHeight="1">
      <c r="A27" s="120"/>
      <c r="B27" s="846" t="s">
        <v>30</v>
      </c>
      <c r="C27" s="846"/>
      <c r="D27" s="55">
        <f>+ESF!E30</f>
        <v>0</v>
      </c>
      <c r="E27" s="55">
        <v>0</v>
      </c>
      <c r="F27" s="55">
        <v>0</v>
      </c>
      <c r="G27" s="105">
        <f t="shared" ref="G27:G34" si="3">+D27+E27-F27</f>
        <v>0</v>
      </c>
      <c r="H27" s="105">
        <f t="shared" ref="H27:H34" si="4">+G27-D27</f>
        <v>0</v>
      </c>
      <c r="I27" s="53"/>
      <c r="K27" s="154"/>
    </row>
    <row r="28" spans="1:14" ht="19.5" customHeight="1">
      <c r="A28" s="120"/>
      <c r="B28" s="846" t="s">
        <v>32</v>
      </c>
      <c r="C28" s="846"/>
      <c r="D28" s="55">
        <f>+ESF!E31</f>
        <v>218902498.56</v>
      </c>
      <c r="E28" s="55">
        <v>11709712.189999999</v>
      </c>
      <c r="F28" s="55">
        <v>425176.79</v>
      </c>
      <c r="G28" s="105">
        <f t="shared" si="3"/>
        <v>230187033.96000001</v>
      </c>
      <c r="H28" s="105">
        <f t="shared" si="4"/>
        <v>11284535.400000006</v>
      </c>
      <c r="I28" s="53"/>
      <c r="K28" s="154"/>
    </row>
    <row r="29" spans="1:14" ht="19.5" customHeight="1">
      <c r="A29" s="120"/>
      <c r="B29" s="846" t="s">
        <v>148</v>
      </c>
      <c r="C29" s="846"/>
      <c r="D29" s="55">
        <f>+ESF!E32</f>
        <v>96314399.689999998</v>
      </c>
      <c r="E29" s="55">
        <v>2173519.64</v>
      </c>
      <c r="F29" s="55">
        <v>1145631.74</v>
      </c>
      <c r="G29" s="105">
        <f t="shared" si="3"/>
        <v>97342287.590000004</v>
      </c>
      <c r="H29" s="105">
        <f t="shared" si="4"/>
        <v>1027887.900000006</v>
      </c>
      <c r="I29" s="53"/>
      <c r="K29" s="154"/>
    </row>
    <row r="30" spans="1:14" ht="19.5" customHeight="1">
      <c r="A30" s="120"/>
      <c r="B30" s="846" t="s">
        <v>36</v>
      </c>
      <c r="C30" s="846"/>
      <c r="D30" s="55">
        <f>+ESF!E33</f>
        <v>0</v>
      </c>
      <c r="E30" s="55"/>
      <c r="F30" s="55">
        <v>0</v>
      </c>
      <c r="G30" s="105">
        <f t="shared" si="3"/>
        <v>0</v>
      </c>
      <c r="H30" s="105">
        <f t="shared" si="4"/>
        <v>0</v>
      </c>
      <c r="I30" s="53"/>
      <c r="K30" s="154"/>
    </row>
    <row r="31" spans="1:14" ht="19.5" customHeight="1">
      <c r="A31" s="120"/>
      <c r="B31" s="846" t="s">
        <v>38</v>
      </c>
      <c r="C31" s="846"/>
      <c r="D31" s="55">
        <f>+ESF!E34</f>
        <v>-63875546.490000002</v>
      </c>
      <c r="E31" s="55">
        <v>1110382.74</v>
      </c>
      <c r="F31" s="55">
        <v>0</v>
      </c>
      <c r="G31" s="105">
        <f t="shared" si="3"/>
        <v>-62765163.75</v>
      </c>
      <c r="H31" s="105">
        <f t="shared" si="4"/>
        <v>1110382.7400000021</v>
      </c>
      <c r="I31" s="53"/>
      <c r="K31" s="154"/>
    </row>
    <row r="32" spans="1:14" ht="19.5" customHeight="1">
      <c r="A32" s="120"/>
      <c r="B32" s="846" t="s">
        <v>40</v>
      </c>
      <c r="C32" s="846"/>
      <c r="D32" s="55">
        <f>+ESF!E35</f>
        <v>0</v>
      </c>
      <c r="E32" s="55">
        <v>0</v>
      </c>
      <c r="F32" s="55">
        <v>0</v>
      </c>
      <c r="G32" s="105">
        <f t="shared" si="3"/>
        <v>0</v>
      </c>
      <c r="H32" s="105">
        <f t="shared" si="4"/>
        <v>0</v>
      </c>
      <c r="I32" s="53"/>
      <c r="K32" s="154"/>
    </row>
    <row r="33" spans="1:17" ht="19.5" customHeight="1">
      <c r="A33" s="120"/>
      <c r="B33" s="846" t="s">
        <v>41</v>
      </c>
      <c r="C33" s="846"/>
      <c r="D33" s="55">
        <f>+ESF!E36</f>
        <v>0</v>
      </c>
      <c r="E33" s="55">
        <v>0</v>
      </c>
      <c r="F33" s="55">
        <v>0</v>
      </c>
      <c r="G33" s="105">
        <f t="shared" si="3"/>
        <v>0</v>
      </c>
      <c r="H33" s="105">
        <f t="shared" si="4"/>
        <v>0</v>
      </c>
      <c r="I33" s="53"/>
      <c r="K33" s="154"/>
    </row>
    <row r="34" spans="1:17" ht="19.5" customHeight="1">
      <c r="A34" s="120"/>
      <c r="B34" s="846" t="s">
        <v>43</v>
      </c>
      <c r="C34" s="846"/>
      <c r="D34" s="55">
        <f>+ESF!E37</f>
        <v>0</v>
      </c>
      <c r="E34" s="55">
        <v>0</v>
      </c>
      <c r="F34" s="55">
        <v>0</v>
      </c>
      <c r="G34" s="105">
        <f t="shared" si="3"/>
        <v>0</v>
      </c>
      <c r="H34" s="105">
        <f t="shared" si="4"/>
        <v>0</v>
      </c>
      <c r="I34" s="53"/>
      <c r="K34" s="154" t="str">
        <f>IF(G34=ESF!D37," ","error")</f>
        <v xml:space="preserve"> </v>
      </c>
    </row>
    <row r="35" spans="1:17">
      <c r="A35" s="120"/>
      <c r="B35" s="156"/>
      <c r="C35" s="156"/>
      <c r="D35" s="157"/>
      <c r="E35" s="155"/>
      <c r="F35" s="155"/>
      <c r="G35" s="155"/>
      <c r="H35" s="155"/>
      <c r="I35" s="53"/>
      <c r="K35" s="154"/>
    </row>
    <row r="36" spans="1:17" ht="6" customHeight="1">
      <c r="A36" s="847"/>
      <c r="B36" s="848"/>
      <c r="C36" s="848"/>
      <c r="D36" s="848"/>
      <c r="E36" s="848"/>
      <c r="F36" s="848"/>
      <c r="G36" s="848"/>
      <c r="H36" s="848"/>
      <c r="I36" s="849"/>
    </row>
    <row r="37" spans="1:17" ht="6" customHeight="1">
      <c r="A37" s="50"/>
      <c r="B37" s="158"/>
      <c r="C37" s="159"/>
      <c r="E37" s="50"/>
      <c r="F37" s="50"/>
      <c r="G37" s="50"/>
      <c r="H37" s="50"/>
      <c r="I37" s="50"/>
    </row>
    <row r="38" spans="1:17" ht="15" customHeight="1">
      <c r="A38" s="30"/>
      <c r="B38" s="850" t="s">
        <v>76</v>
      </c>
      <c r="C38" s="850"/>
      <c r="D38" s="850"/>
      <c r="E38" s="850"/>
      <c r="F38" s="850"/>
      <c r="G38" s="850"/>
      <c r="H38" s="850"/>
      <c r="I38" s="57"/>
      <c r="J38" s="57"/>
      <c r="K38" s="30"/>
      <c r="L38" s="30"/>
      <c r="M38" s="30"/>
      <c r="N38" s="30"/>
      <c r="O38" s="30"/>
      <c r="P38" s="30"/>
      <c r="Q38" s="30"/>
    </row>
    <row r="39" spans="1:17" ht="9.75" customHeight="1">
      <c r="A39" s="30"/>
      <c r="B39" s="57"/>
      <c r="C39" s="78"/>
      <c r="D39" s="79"/>
      <c r="E39" s="79"/>
      <c r="F39" s="30"/>
      <c r="G39" s="80"/>
      <c r="H39" s="78"/>
      <c r="I39" s="79"/>
      <c r="J39" s="79"/>
      <c r="K39" s="30"/>
      <c r="L39" s="30"/>
      <c r="M39" s="30"/>
      <c r="N39" s="30"/>
      <c r="O39" s="30"/>
      <c r="P39" s="30"/>
      <c r="Q39" s="30"/>
    </row>
    <row r="40" spans="1:17" ht="50.1" customHeight="1">
      <c r="A40" s="30"/>
      <c r="B40" s="851"/>
      <c r="C40" s="851"/>
      <c r="D40" s="79"/>
      <c r="E40" s="161"/>
      <c r="F40" s="161"/>
      <c r="G40" s="162"/>
      <c r="H40" s="162"/>
      <c r="I40" s="79"/>
      <c r="J40" s="79"/>
      <c r="K40" s="30"/>
      <c r="L40" s="30"/>
      <c r="M40" s="30"/>
      <c r="N40" s="30"/>
      <c r="O40" s="30"/>
      <c r="P40" s="30"/>
      <c r="Q40" s="30"/>
    </row>
    <row r="41" spans="1:17" ht="14.1" customHeight="1">
      <c r="A41" s="30"/>
      <c r="B41" s="811" t="s">
        <v>550</v>
      </c>
      <c r="C41" s="811"/>
      <c r="D41" s="33"/>
      <c r="E41" s="809" t="s">
        <v>551</v>
      </c>
      <c r="F41" s="809"/>
      <c r="G41" s="852"/>
      <c r="H41" s="852"/>
      <c r="I41" s="83"/>
      <c r="J41" s="30"/>
      <c r="P41" s="30"/>
      <c r="Q41" s="30"/>
    </row>
    <row r="42" spans="1:17" ht="14.1" customHeight="1">
      <c r="A42" s="30"/>
      <c r="B42" s="808" t="s">
        <v>552</v>
      </c>
      <c r="C42" s="808"/>
      <c r="D42" s="103"/>
      <c r="E42" s="810" t="s">
        <v>553</v>
      </c>
      <c r="F42" s="810"/>
      <c r="G42" s="810"/>
      <c r="H42" s="810"/>
      <c r="I42" s="83"/>
      <c r="J42" s="30"/>
      <c r="P42" s="30"/>
      <c r="Q42" s="30"/>
    </row>
    <row r="43" spans="1:17">
      <c r="B43" s="30"/>
      <c r="C43" s="30"/>
      <c r="D43" s="36"/>
      <c r="E43" s="30"/>
      <c r="F43" s="30"/>
      <c r="G43" s="30"/>
    </row>
    <row r="44" spans="1:17">
      <c r="B44" s="30"/>
      <c r="C44" s="30"/>
      <c r="D44" s="36"/>
      <c r="E44" s="30"/>
      <c r="F44" s="30"/>
      <c r="G44" s="30"/>
    </row>
    <row r="73" spans="16:16">
      <c r="P73" s="23" t="s">
        <v>1061</v>
      </c>
    </row>
  </sheetData>
  <sheetProtection formatCells="0" selectLockedCells="1"/>
  <mergeCells count="38">
    <mergeCell ref="A3:H3"/>
    <mergeCell ref="C1:G1"/>
    <mergeCell ref="C2:G2"/>
    <mergeCell ref="D5:F5"/>
    <mergeCell ref="B18:C18"/>
    <mergeCell ref="C4:G4"/>
    <mergeCell ref="A6:I6"/>
    <mergeCell ref="A7:I7"/>
    <mergeCell ref="B8:C9"/>
    <mergeCell ref="A10:I10"/>
    <mergeCell ref="A11:I11"/>
    <mergeCell ref="B12:C12"/>
    <mergeCell ref="B14:C14"/>
    <mergeCell ref="B16:C16"/>
    <mergeCell ref="B17:C17"/>
    <mergeCell ref="B32:C32"/>
    <mergeCell ref="B19:C19"/>
    <mergeCell ref="B20:C20"/>
    <mergeCell ref="B21:C21"/>
    <mergeCell ref="B22:C22"/>
    <mergeCell ref="B24:C24"/>
    <mergeCell ref="B26:C26"/>
    <mergeCell ref="B27:C27"/>
    <mergeCell ref="B28:C28"/>
    <mergeCell ref="B29:C29"/>
    <mergeCell ref="B30:C30"/>
    <mergeCell ref="B31:C31"/>
    <mergeCell ref="B41:C41"/>
    <mergeCell ref="B42:C42"/>
    <mergeCell ref="B33:C33"/>
    <mergeCell ref="B34:C34"/>
    <mergeCell ref="A36:I36"/>
    <mergeCell ref="B38:H38"/>
    <mergeCell ref="B40:C40"/>
    <mergeCell ref="E41:F41"/>
    <mergeCell ref="G41:H41"/>
    <mergeCell ref="E42:F42"/>
    <mergeCell ref="G42:H42"/>
  </mergeCells>
  <printOptions verticalCentered="1"/>
  <pageMargins left="0.35" right="0" top="0.39" bottom="0.59055118110236227" header="0" footer="0"/>
  <pageSetup scale="51" orientation="landscape" r:id="rId1"/>
  <ignoredErrors>
    <ignoredError sqref="D16:D3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65"/>
  <sheetViews>
    <sheetView showGridLines="0" topLeftCell="A37" zoomScale="85" zoomScaleNormal="85" workbookViewId="0">
      <selection activeCell="A4" sqref="A4"/>
    </sheetView>
  </sheetViews>
  <sheetFormatPr baseColWidth="10" defaultRowHeight="12.75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165"/>
  </cols>
  <sheetData>
    <row r="1" spans="1:10" ht="7.5" customHeight="1">
      <c r="A1" s="163"/>
      <c r="B1" s="164"/>
      <c r="C1" s="870"/>
      <c r="D1" s="870"/>
      <c r="E1" s="870"/>
      <c r="F1" s="870"/>
      <c r="G1" s="870"/>
      <c r="H1" s="870"/>
      <c r="I1" s="164"/>
      <c r="J1" s="164"/>
    </row>
    <row r="2" spans="1:10" ht="14.1" customHeight="1">
      <c r="A2" s="163"/>
      <c r="B2" s="164"/>
      <c r="C2" s="870" t="s">
        <v>439</v>
      </c>
      <c r="D2" s="870"/>
      <c r="E2" s="870"/>
      <c r="F2" s="870"/>
      <c r="G2" s="870"/>
      <c r="H2" s="870"/>
      <c r="I2" s="164"/>
      <c r="J2" s="164"/>
    </row>
    <row r="3" spans="1:10" ht="14.1" customHeight="1">
      <c r="A3" s="816" t="s">
        <v>1195</v>
      </c>
      <c r="B3" s="816"/>
      <c r="C3" s="816"/>
      <c r="D3" s="816"/>
      <c r="E3" s="816"/>
      <c r="F3" s="816"/>
      <c r="G3" s="816"/>
      <c r="H3" s="816"/>
      <c r="I3" s="816"/>
      <c r="J3" s="816"/>
    </row>
    <row r="4" spans="1:10" ht="14.1" customHeight="1">
      <c r="A4" s="163"/>
      <c r="B4" s="164"/>
      <c r="C4" s="870" t="s">
        <v>0</v>
      </c>
      <c r="D4" s="870"/>
      <c r="E4" s="870"/>
      <c r="F4" s="870"/>
      <c r="G4" s="870"/>
      <c r="H4" s="870"/>
      <c r="I4" s="164"/>
      <c r="J4" s="164"/>
    </row>
    <row r="5" spans="1:10" ht="6" customHeight="1">
      <c r="A5" s="166"/>
      <c r="B5" s="871"/>
      <c r="C5" s="871"/>
      <c r="D5" s="872"/>
      <c r="E5" s="872"/>
      <c r="F5" s="872"/>
      <c r="G5" s="872"/>
      <c r="H5" s="872"/>
      <c r="I5" s="872"/>
      <c r="J5" s="167"/>
    </row>
    <row r="6" spans="1:10" ht="20.100000000000001" customHeight="1">
      <c r="A6" s="168"/>
      <c r="B6" s="169"/>
      <c r="C6" s="29"/>
      <c r="D6" s="28" t="s">
        <v>3</v>
      </c>
      <c r="E6" s="815" t="s">
        <v>549</v>
      </c>
      <c r="F6" s="815"/>
      <c r="G6" s="815"/>
      <c r="H6" s="29"/>
      <c r="I6" s="29"/>
      <c r="J6" s="29"/>
    </row>
    <row r="7" spans="1:10" ht="5.0999999999999996" customHeight="1">
      <c r="A7" s="170"/>
      <c r="B7" s="873"/>
      <c r="C7" s="873"/>
      <c r="D7" s="873"/>
      <c r="E7" s="873"/>
      <c r="F7" s="873"/>
      <c r="G7" s="873"/>
      <c r="H7" s="873"/>
      <c r="I7" s="873"/>
      <c r="J7" s="873"/>
    </row>
    <row r="8" spans="1:10" ht="3" customHeight="1">
      <c r="A8" s="170"/>
      <c r="B8" s="873"/>
      <c r="C8" s="873"/>
      <c r="D8" s="873"/>
      <c r="E8" s="873"/>
      <c r="F8" s="873"/>
      <c r="G8" s="873"/>
      <c r="H8" s="873"/>
      <c r="I8" s="873"/>
      <c r="J8" s="873"/>
    </row>
    <row r="9" spans="1:10" ht="30" customHeight="1">
      <c r="A9" s="171"/>
      <c r="B9" s="874" t="s">
        <v>149</v>
      </c>
      <c r="C9" s="874"/>
      <c r="D9" s="874"/>
      <c r="E9" s="172"/>
      <c r="F9" s="173" t="s">
        <v>150</v>
      </c>
      <c r="G9" s="173" t="s">
        <v>151</v>
      </c>
      <c r="H9" s="172" t="s">
        <v>152</v>
      </c>
      <c r="I9" s="172" t="s">
        <v>153</v>
      </c>
      <c r="J9" s="174"/>
    </row>
    <row r="10" spans="1:10" ht="3" customHeight="1">
      <c r="A10" s="175"/>
      <c r="B10" s="873"/>
      <c r="C10" s="873"/>
      <c r="D10" s="873"/>
      <c r="E10" s="873"/>
      <c r="F10" s="873"/>
      <c r="G10" s="873"/>
      <c r="H10" s="873"/>
      <c r="I10" s="873"/>
      <c r="J10" s="875"/>
    </row>
    <row r="11" spans="1:10" ht="9.9499999999999993" customHeight="1">
      <c r="A11" s="176"/>
      <c r="B11" s="868"/>
      <c r="C11" s="868"/>
      <c r="D11" s="868"/>
      <c r="E11" s="868"/>
      <c r="F11" s="868"/>
      <c r="G11" s="868"/>
      <c r="H11" s="868"/>
      <c r="I11" s="868"/>
      <c r="J11" s="869"/>
    </row>
    <row r="12" spans="1:10">
      <c r="A12" s="176"/>
      <c r="B12" s="865" t="s">
        <v>154</v>
      </c>
      <c r="C12" s="865"/>
      <c r="D12" s="865"/>
      <c r="E12" s="177"/>
      <c r="F12" s="177"/>
      <c r="G12" s="177"/>
      <c r="H12" s="177"/>
      <c r="I12" s="177"/>
      <c r="J12" s="178"/>
    </row>
    <row r="13" spans="1:10">
      <c r="A13" s="179"/>
      <c r="B13" s="863" t="s">
        <v>155</v>
      </c>
      <c r="C13" s="863"/>
      <c r="D13" s="863"/>
      <c r="E13" s="180"/>
      <c r="F13" s="180"/>
      <c r="G13" s="180"/>
      <c r="H13" s="180"/>
      <c r="I13" s="180"/>
      <c r="J13" s="181"/>
    </row>
    <row r="14" spans="1:10">
      <c r="A14" s="179"/>
      <c r="B14" s="865" t="s">
        <v>156</v>
      </c>
      <c r="C14" s="865"/>
      <c r="D14" s="865"/>
      <c r="E14" s="180"/>
      <c r="F14" s="182"/>
      <c r="G14" s="182"/>
      <c r="H14" s="123">
        <f>SUM(H15:H17)</f>
        <v>0</v>
      </c>
      <c r="I14" s="123">
        <f>SUM(I15:I17)</f>
        <v>0</v>
      </c>
      <c r="J14" s="183"/>
    </row>
    <row r="15" spans="1:10">
      <c r="A15" s="184"/>
      <c r="B15" s="185"/>
      <c r="C15" s="866" t="s">
        <v>157</v>
      </c>
      <c r="D15" s="866"/>
      <c r="E15" s="180"/>
      <c r="F15" s="186"/>
      <c r="G15" s="186"/>
      <c r="H15" s="187">
        <v>0</v>
      </c>
      <c r="I15" s="187">
        <v>0</v>
      </c>
      <c r="J15" s="188"/>
    </row>
    <row r="16" spans="1:10">
      <c r="A16" s="184"/>
      <c r="B16" s="185"/>
      <c r="C16" s="866" t="s">
        <v>158</v>
      </c>
      <c r="D16" s="866"/>
      <c r="E16" s="180"/>
      <c r="F16" s="186"/>
      <c r="G16" s="186"/>
      <c r="H16" s="187">
        <v>0</v>
      </c>
      <c r="I16" s="187">
        <v>0</v>
      </c>
      <c r="J16" s="188"/>
    </row>
    <row r="17" spans="1:10">
      <c r="A17" s="184"/>
      <c r="B17" s="185"/>
      <c r="C17" s="866" t="s">
        <v>159</v>
      </c>
      <c r="D17" s="866"/>
      <c r="E17" s="180"/>
      <c r="F17" s="186"/>
      <c r="G17" s="186"/>
      <c r="H17" s="187">
        <v>0</v>
      </c>
      <c r="I17" s="187">
        <v>0</v>
      </c>
      <c r="J17" s="188"/>
    </row>
    <row r="18" spans="1:10" ht="9.9499999999999993" customHeight="1">
      <c r="A18" s="184"/>
      <c r="B18" s="185"/>
      <c r="C18" s="185"/>
      <c r="D18" s="189"/>
      <c r="E18" s="180"/>
      <c r="F18" s="190"/>
      <c r="G18" s="190"/>
      <c r="H18" s="191"/>
      <c r="I18" s="191"/>
      <c r="J18" s="188"/>
    </row>
    <row r="19" spans="1:10">
      <c r="A19" s="179"/>
      <c r="B19" s="865" t="s">
        <v>160</v>
      </c>
      <c r="C19" s="865"/>
      <c r="D19" s="865"/>
      <c r="E19" s="180"/>
      <c r="F19" s="182"/>
      <c r="G19" s="182"/>
      <c r="H19" s="123">
        <f>SUM(H20:H23)</f>
        <v>0</v>
      </c>
      <c r="I19" s="123">
        <f>SUM(I20:I23)</f>
        <v>0</v>
      </c>
      <c r="J19" s="183"/>
    </row>
    <row r="20" spans="1:10">
      <c r="A20" s="184"/>
      <c r="B20" s="185"/>
      <c r="C20" s="866" t="s">
        <v>161</v>
      </c>
      <c r="D20" s="866"/>
      <c r="E20" s="180"/>
      <c r="F20" s="186"/>
      <c r="G20" s="186"/>
      <c r="H20" s="187">
        <v>0</v>
      </c>
      <c r="I20" s="187">
        <v>0</v>
      </c>
      <c r="J20" s="188"/>
    </row>
    <row r="21" spans="1:10">
      <c r="A21" s="184"/>
      <c r="B21" s="185"/>
      <c r="C21" s="866" t="s">
        <v>162</v>
      </c>
      <c r="D21" s="866"/>
      <c r="E21" s="180"/>
      <c r="F21" s="186"/>
      <c r="G21" s="186"/>
      <c r="H21" s="187">
        <v>0</v>
      </c>
      <c r="I21" s="187">
        <v>0</v>
      </c>
      <c r="J21" s="188"/>
    </row>
    <row r="22" spans="1:10">
      <c r="A22" s="184"/>
      <c r="B22" s="185"/>
      <c r="C22" s="866" t="s">
        <v>158</v>
      </c>
      <c r="D22" s="866"/>
      <c r="E22" s="180"/>
      <c r="F22" s="186"/>
      <c r="G22" s="186"/>
      <c r="H22" s="187">
        <v>0</v>
      </c>
      <c r="I22" s="187">
        <v>0</v>
      </c>
      <c r="J22" s="188"/>
    </row>
    <row r="23" spans="1:10">
      <c r="A23" s="184"/>
      <c r="B23" s="192"/>
      <c r="C23" s="866" t="s">
        <v>159</v>
      </c>
      <c r="D23" s="866"/>
      <c r="E23" s="180"/>
      <c r="F23" s="186"/>
      <c r="G23" s="186"/>
      <c r="H23" s="193">
        <v>0</v>
      </c>
      <c r="I23" s="193">
        <v>0</v>
      </c>
      <c r="J23" s="188"/>
    </row>
    <row r="24" spans="1:10" ht="9.9499999999999993" customHeight="1">
      <c r="A24" s="184"/>
      <c r="B24" s="185"/>
      <c r="C24" s="185"/>
      <c r="D24" s="189"/>
      <c r="E24" s="180"/>
      <c r="F24" s="194"/>
      <c r="G24" s="194"/>
      <c r="H24" s="195"/>
      <c r="I24" s="195"/>
      <c r="J24" s="188"/>
    </row>
    <row r="25" spans="1:10">
      <c r="A25" s="196"/>
      <c r="B25" s="867" t="s">
        <v>163</v>
      </c>
      <c r="C25" s="867"/>
      <c r="D25" s="867"/>
      <c r="E25" s="197"/>
      <c r="F25" s="198"/>
      <c r="G25" s="198"/>
      <c r="H25" s="199">
        <f>H14+H19</f>
        <v>0</v>
      </c>
      <c r="I25" s="199">
        <f>I14+I19</f>
        <v>0</v>
      </c>
      <c r="J25" s="200"/>
    </row>
    <row r="26" spans="1:10">
      <c r="A26" s="179"/>
      <c r="B26" s="185"/>
      <c r="C26" s="185"/>
      <c r="D26" s="201"/>
      <c r="E26" s="180"/>
      <c r="F26" s="194"/>
      <c r="G26" s="194"/>
      <c r="H26" s="195"/>
      <c r="I26" s="195"/>
      <c r="J26" s="183"/>
    </row>
    <row r="27" spans="1:10">
      <c r="A27" s="179"/>
      <c r="B27" s="863" t="s">
        <v>164</v>
      </c>
      <c r="C27" s="863"/>
      <c r="D27" s="863"/>
      <c r="E27" s="180"/>
      <c r="F27" s="194"/>
      <c r="G27" s="194"/>
      <c r="H27" s="195"/>
      <c r="I27" s="195"/>
      <c r="J27" s="183"/>
    </row>
    <row r="28" spans="1:10">
      <c r="A28" s="179"/>
      <c r="B28" s="865" t="s">
        <v>156</v>
      </c>
      <c r="C28" s="865"/>
      <c r="D28" s="865"/>
      <c r="E28" s="180"/>
      <c r="F28" s="182"/>
      <c r="G28" s="182"/>
      <c r="H28" s="123">
        <f>SUM(H29:H31)</f>
        <v>0</v>
      </c>
      <c r="I28" s="123">
        <f>SUM(I29:I31)</f>
        <v>0</v>
      </c>
      <c r="J28" s="183"/>
    </row>
    <row r="29" spans="1:10">
      <c r="A29" s="184"/>
      <c r="B29" s="185"/>
      <c r="C29" s="866" t="s">
        <v>157</v>
      </c>
      <c r="D29" s="866"/>
      <c r="E29" s="180"/>
      <c r="F29" s="186"/>
      <c r="G29" s="186"/>
      <c r="H29" s="187">
        <v>0</v>
      </c>
      <c r="I29" s="187">
        <v>0</v>
      </c>
      <c r="J29" s="188"/>
    </row>
    <row r="30" spans="1:10">
      <c r="A30" s="184"/>
      <c r="B30" s="192"/>
      <c r="C30" s="866" t="s">
        <v>158</v>
      </c>
      <c r="D30" s="866"/>
      <c r="E30" s="192"/>
      <c r="F30" s="202"/>
      <c r="G30" s="202"/>
      <c r="H30" s="187">
        <v>0</v>
      </c>
      <c r="I30" s="187">
        <v>0</v>
      </c>
      <c r="J30" s="188"/>
    </row>
    <row r="31" spans="1:10">
      <c r="A31" s="184"/>
      <c r="B31" s="192"/>
      <c r="C31" s="866" t="s">
        <v>159</v>
      </c>
      <c r="D31" s="866"/>
      <c r="E31" s="192"/>
      <c r="F31" s="202"/>
      <c r="G31" s="202"/>
      <c r="H31" s="187">
        <v>0</v>
      </c>
      <c r="I31" s="187">
        <v>0</v>
      </c>
      <c r="J31" s="188"/>
    </row>
    <row r="32" spans="1:10" ht="9.9499999999999993" customHeight="1">
      <c r="A32" s="184"/>
      <c r="B32" s="185"/>
      <c r="C32" s="185"/>
      <c r="D32" s="189"/>
      <c r="E32" s="180"/>
      <c r="F32" s="194"/>
      <c r="G32" s="194"/>
      <c r="H32" s="195"/>
      <c r="I32" s="195"/>
      <c r="J32" s="188"/>
    </row>
    <row r="33" spans="1:10">
      <c r="A33" s="179"/>
      <c r="B33" s="865" t="s">
        <v>160</v>
      </c>
      <c r="C33" s="865"/>
      <c r="D33" s="865"/>
      <c r="E33" s="180"/>
      <c r="F33" s="182"/>
      <c r="G33" s="182"/>
      <c r="H33" s="123">
        <f>SUM(H34:H37)</f>
        <v>0</v>
      </c>
      <c r="I33" s="123">
        <f>SUM(I34:I37)</f>
        <v>0</v>
      </c>
      <c r="J33" s="183"/>
    </row>
    <row r="34" spans="1:10">
      <c r="A34" s="184"/>
      <c r="B34" s="185"/>
      <c r="C34" s="866" t="s">
        <v>161</v>
      </c>
      <c r="D34" s="866"/>
      <c r="E34" s="180"/>
      <c r="F34" s="186"/>
      <c r="G34" s="186"/>
      <c r="H34" s="187">
        <v>0</v>
      </c>
      <c r="I34" s="187">
        <v>0</v>
      </c>
      <c r="J34" s="188"/>
    </row>
    <row r="35" spans="1:10">
      <c r="A35" s="184"/>
      <c r="B35" s="185"/>
      <c r="C35" s="866" t="s">
        <v>162</v>
      </c>
      <c r="D35" s="866"/>
      <c r="E35" s="180"/>
      <c r="F35" s="186"/>
      <c r="G35" s="186"/>
      <c r="H35" s="187">
        <v>0</v>
      </c>
      <c r="I35" s="187">
        <v>0</v>
      </c>
      <c r="J35" s="188"/>
    </row>
    <row r="36" spans="1:10">
      <c r="A36" s="184"/>
      <c r="B36" s="185"/>
      <c r="C36" s="866" t="s">
        <v>158</v>
      </c>
      <c r="D36" s="866"/>
      <c r="E36" s="180"/>
      <c r="F36" s="186"/>
      <c r="G36" s="186"/>
      <c r="H36" s="187">
        <v>0</v>
      </c>
      <c r="I36" s="187">
        <v>0</v>
      </c>
      <c r="J36" s="188"/>
    </row>
    <row r="37" spans="1:10">
      <c r="A37" s="184"/>
      <c r="B37" s="180"/>
      <c r="C37" s="866" t="s">
        <v>159</v>
      </c>
      <c r="D37" s="866"/>
      <c r="E37" s="180"/>
      <c r="F37" s="186"/>
      <c r="G37" s="186"/>
      <c r="H37" s="187">
        <v>0</v>
      </c>
      <c r="I37" s="187">
        <v>0</v>
      </c>
      <c r="J37" s="188"/>
    </row>
    <row r="38" spans="1:10" ht="9.9499999999999993" customHeight="1">
      <c r="A38" s="184"/>
      <c r="B38" s="180"/>
      <c r="C38" s="180"/>
      <c r="D38" s="189"/>
      <c r="E38" s="180"/>
      <c r="F38" s="194"/>
      <c r="G38" s="194"/>
      <c r="H38" s="195"/>
      <c r="I38" s="195"/>
      <c r="J38" s="188"/>
    </row>
    <row r="39" spans="1:10">
      <c r="A39" s="196"/>
      <c r="B39" s="867" t="s">
        <v>165</v>
      </c>
      <c r="C39" s="867"/>
      <c r="D39" s="867"/>
      <c r="E39" s="197"/>
      <c r="F39" s="203"/>
      <c r="G39" s="203"/>
      <c r="H39" s="199">
        <f>+H28+H33</f>
        <v>0</v>
      </c>
      <c r="I39" s="199">
        <f>+I28+I33</f>
        <v>0</v>
      </c>
      <c r="J39" s="200"/>
    </row>
    <row r="40" spans="1:10">
      <c r="A40" s="184"/>
      <c r="B40" s="185"/>
      <c r="C40" s="185"/>
      <c r="D40" s="189"/>
      <c r="E40" s="180"/>
      <c r="F40" s="194"/>
      <c r="G40" s="194"/>
      <c r="H40" s="195"/>
      <c r="I40" s="195"/>
      <c r="J40" s="188"/>
    </row>
    <row r="41" spans="1:10">
      <c r="A41" s="184"/>
      <c r="B41" s="865" t="s">
        <v>166</v>
      </c>
      <c r="C41" s="865"/>
      <c r="D41" s="865"/>
      <c r="E41" s="180"/>
      <c r="F41" s="186"/>
      <c r="G41" s="186"/>
      <c r="H41" s="204">
        <v>40287694.82</v>
      </c>
      <c r="I41" s="204">
        <v>1815797.87</v>
      </c>
      <c r="J41" s="188"/>
    </row>
    <row r="42" spans="1:10">
      <c r="A42" s="184"/>
      <c r="B42" s="185"/>
      <c r="C42" s="185"/>
      <c r="D42" s="189"/>
      <c r="E42" s="180"/>
      <c r="F42" s="194"/>
      <c r="G42" s="194"/>
      <c r="H42" s="195"/>
      <c r="I42" s="195"/>
      <c r="J42" s="188"/>
    </row>
    <row r="43" spans="1:10">
      <c r="A43" s="205"/>
      <c r="B43" s="862" t="s">
        <v>167</v>
      </c>
      <c r="C43" s="862"/>
      <c r="D43" s="862"/>
      <c r="E43" s="206"/>
      <c r="F43" s="207"/>
      <c r="G43" s="207"/>
      <c r="H43" s="208">
        <f>H25+H39+H41</f>
        <v>40287694.82</v>
      </c>
      <c r="I43" s="208">
        <f>I25+I39+I41</f>
        <v>1815797.87</v>
      </c>
      <c r="J43" s="209"/>
    </row>
    <row r="44" spans="1:10" ht="6" customHeight="1">
      <c r="B44" s="863"/>
      <c r="C44" s="863"/>
      <c r="D44" s="863"/>
      <c r="E44" s="863"/>
      <c r="F44" s="863"/>
      <c r="G44" s="863"/>
      <c r="H44" s="863"/>
      <c r="I44" s="863"/>
      <c r="J44" s="863"/>
    </row>
    <row r="45" spans="1:10" ht="6" customHeight="1">
      <c r="B45" s="211"/>
      <c r="C45" s="211"/>
      <c r="D45" s="212"/>
      <c r="E45" s="213"/>
      <c r="F45" s="212"/>
      <c r="G45" s="213"/>
      <c r="H45" s="213"/>
      <c r="I45" s="213"/>
    </row>
    <row r="46" spans="1:10" s="214" customFormat="1" ht="15" customHeight="1">
      <c r="A46" s="165"/>
      <c r="B46" s="864" t="s">
        <v>76</v>
      </c>
      <c r="C46" s="864"/>
      <c r="D46" s="864"/>
      <c r="E46" s="864"/>
      <c r="F46" s="864"/>
      <c r="G46" s="864"/>
      <c r="H46" s="864"/>
      <c r="I46" s="864"/>
      <c r="J46" s="864"/>
    </row>
    <row r="47" spans="1:10" s="214" customFormat="1" ht="28.5" customHeight="1">
      <c r="A47" s="165"/>
      <c r="B47" s="189"/>
      <c r="C47" s="215"/>
      <c r="D47" s="216"/>
      <c r="E47" s="216"/>
      <c r="F47" s="165"/>
      <c r="G47" s="217"/>
      <c r="H47" s="218"/>
      <c r="I47" s="218"/>
      <c r="J47" s="216"/>
    </row>
    <row r="48" spans="1:10" s="214" customFormat="1" ht="25.5" customHeight="1">
      <c r="A48" s="165"/>
      <c r="B48" s="189"/>
      <c r="C48" s="813"/>
      <c r="D48" s="813"/>
      <c r="E48" s="216"/>
      <c r="F48" s="165"/>
      <c r="G48" s="812"/>
      <c r="H48" s="812"/>
      <c r="I48" s="216"/>
      <c r="J48" s="216"/>
    </row>
    <row r="49" spans="1:13" s="214" customFormat="1" ht="14.1" customHeight="1">
      <c r="A49" s="165"/>
      <c r="B49" s="195"/>
      <c r="C49" s="811" t="s">
        <v>550</v>
      </c>
      <c r="D49" s="811"/>
      <c r="E49" s="216"/>
      <c r="F49" s="216"/>
      <c r="G49" s="809" t="s">
        <v>551</v>
      </c>
      <c r="H49" s="809"/>
      <c r="I49" s="180"/>
      <c r="J49" s="216"/>
    </row>
    <row r="50" spans="1:13" s="214" customFormat="1" ht="14.1" customHeight="1">
      <c r="A50" s="165"/>
      <c r="B50" s="219"/>
      <c r="C50" s="808" t="s">
        <v>552</v>
      </c>
      <c r="D50" s="808"/>
      <c r="E50" s="220"/>
      <c r="F50" s="220"/>
      <c r="G50" s="810" t="s">
        <v>553</v>
      </c>
      <c r="H50" s="810"/>
      <c r="I50" s="180"/>
      <c r="J50" s="216"/>
    </row>
    <row r="55" spans="1:13">
      <c r="J55" s="23"/>
    </row>
    <row r="62" spans="1:13">
      <c r="J62" s="23"/>
    </row>
    <row r="64" spans="1:13">
      <c r="M64" s="23"/>
    </row>
    <row r="65" spans="12:12">
      <c r="L65" s="23" t="s">
        <v>1062</v>
      </c>
    </row>
  </sheetData>
  <sheetProtection selectLockedCells="1"/>
  <mergeCells count="45">
    <mergeCell ref="B11:J11"/>
    <mergeCell ref="C1:H1"/>
    <mergeCell ref="C2:H2"/>
    <mergeCell ref="C4:H4"/>
    <mergeCell ref="B5:C5"/>
    <mergeCell ref="D5:I5"/>
    <mergeCell ref="B7:J7"/>
    <mergeCell ref="B8:J8"/>
    <mergeCell ref="B9:D9"/>
    <mergeCell ref="B10:J10"/>
    <mergeCell ref="E6:G6"/>
    <mergeCell ref="A3:J3"/>
    <mergeCell ref="B25:D25"/>
    <mergeCell ref="B12:D12"/>
    <mergeCell ref="B13:D13"/>
    <mergeCell ref="B14:D14"/>
    <mergeCell ref="C15:D15"/>
    <mergeCell ref="C16:D16"/>
    <mergeCell ref="C17:D17"/>
    <mergeCell ref="B19:D19"/>
    <mergeCell ref="C20:D20"/>
    <mergeCell ref="C21:D21"/>
    <mergeCell ref="C22:D22"/>
    <mergeCell ref="C23:D23"/>
    <mergeCell ref="B41:D41"/>
    <mergeCell ref="B27:D27"/>
    <mergeCell ref="B28:D28"/>
    <mergeCell ref="C29:D29"/>
    <mergeCell ref="C30:D30"/>
    <mergeCell ref="C31:D31"/>
    <mergeCell ref="B33:D33"/>
    <mergeCell ref="C34:D34"/>
    <mergeCell ref="C35:D35"/>
    <mergeCell ref="C36:D36"/>
    <mergeCell ref="C37:D37"/>
    <mergeCell ref="B39:D39"/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</mergeCells>
  <printOptions verticalCentered="1"/>
  <pageMargins left="0.33" right="0" top="0.46" bottom="0.59055118110236227" header="0" footer="0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8"/>
  <sheetViews>
    <sheetView showGridLines="0" topLeftCell="A10" zoomScale="85" zoomScaleNormal="85" workbookViewId="0">
      <selection activeCell="A4" sqref="A4:D4"/>
    </sheetView>
  </sheetViews>
  <sheetFormatPr baseColWidth="10" defaultRowHeight="12.75"/>
  <cols>
    <col min="1" max="1" width="19.28515625" style="23" customWidth="1"/>
    <col min="2" max="2" width="43" style="272" customWidth="1"/>
    <col min="3" max="3" width="3.7109375" style="272" customWidth="1"/>
    <col min="4" max="4" width="46.42578125" style="272" customWidth="1"/>
    <col min="5" max="6" width="15.7109375" style="272" customWidth="1"/>
    <col min="7" max="16384" width="11.42578125" style="272"/>
  </cols>
  <sheetData>
    <row r="1" spans="1:8" ht="9.75" customHeight="1">
      <c r="A1" s="816"/>
      <c r="B1" s="816"/>
      <c r="C1" s="816"/>
      <c r="D1" s="816"/>
    </row>
    <row r="2" spans="1:8">
      <c r="A2" s="816" t="s">
        <v>992</v>
      </c>
      <c r="B2" s="816"/>
      <c r="C2" s="816"/>
      <c r="D2" s="816"/>
    </row>
    <row r="3" spans="1:8">
      <c r="A3" s="816" t="s">
        <v>1195</v>
      </c>
      <c r="B3" s="816"/>
      <c r="C3" s="816"/>
      <c r="D3" s="816"/>
    </row>
    <row r="4" spans="1:8">
      <c r="A4" s="816" t="s">
        <v>0</v>
      </c>
      <c r="B4" s="816"/>
      <c r="C4" s="816"/>
      <c r="D4" s="816"/>
    </row>
    <row r="5" spans="1:8" ht="8.25" customHeight="1"/>
    <row r="6" spans="1:8" ht="15" customHeight="1">
      <c r="B6" s="28" t="s">
        <v>3</v>
      </c>
      <c r="C6" s="815" t="s">
        <v>549</v>
      </c>
      <c r="D6" s="815"/>
      <c r="E6" s="29"/>
      <c r="F6" s="29"/>
      <c r="G6" s="29"/>
      <c r="H6" s="29"/>
    </row>
    <row r="8" spans="1:8" ht="24.75" customHeight="1">
      <c r="A8" s="589" t="s">
        <v>311</v>
      </c>
      <c r="B8" s="876" t="s">
        <v>75</v>
      </c>
      <c r="C8" s="876"/>
      <c r="D8" s="877"/>
    </row>
    <row r="9" spans="1:8">
      <c r="A9" s="273" t="s">
        <v>312</v>
      </c>
      <c r="B9" s="274"/>
      <c r="C9" s="274"/>
      <c r="D9" s="275"/>
    </row>
    <row r="10" spans="1:8">
      <c r="A10" s="561" t="s">
        <v>554</v>
      </c>
      <c r="B10" s="560" t="s">
        <v>555</v>
      </c>
      <c r="C10" s="276"/>
      <c r="D10" s="277"/>
    </row>
    <row r="11" spans="1:8">
      <c r="A11" s="561" t="s">
        <v>556</v>
      </c>
      <c r="B11" s="559" t="s">
        <v>557</v>
      </c>
      <c r="C11" s="276"/>
      <c r="D11" s="277"/>
    </row>
    <row r="12" spans="1:8">
      <c r="A12" s="65"/>
      <c r="B12" s="276"/>
      <c r="C12" s="276"/>
      <c r="D12" s="277"/>
    </row>
    <row r="13" spans="1:8">
      <c r="A13" s="65"/>
      <c r="B13" s="276"/>
      <c r="C13" s="276"/>
      <c r="D13" s="277"/>
    </row>
    <row r="14" spans="1:8">
      <c r="A14" s="65" t="s">
        <v>313</v>
      </c>
      <c r="B14" s="276"/>
      <c r="C14" s="276"/>
      <c r="D14" s="277"/>
    </row>
    <row r="15" spans="1:8">
      <c r="A15" s="65"/>
      <c r="B15" s="276"/>
      <c r="C15" s="276"/>
      <c r="D15" s="277"/>
    </row>
    <row r="16" spans="1:8">
      <c r="A16" s="65"/>
      <c r="B16" s="276"/>
      <c r="C16" s="276"/>
      <c r="D16" s="277"/>
    </row>
    <row r="17" spans="1:4">
      <c r="A17" s="65"/>
      <c r="B17" s="276"/>
      <c r="C17" s="276"/>
      <c r="D17" s="277"/>
    </row>
    <row r="18" spans="1:4">
      <c r="A18" s="65"/>
      <c r="B18" s="276"/>
      <c r="C18" s="276"/>
      <c r="D18" s="277"/>
    </row>
    <row r="19" spans="1:4">
      <c r="A19" s="65" t="s">
        <v>314</v>
      </c>
      <c r="B19" s="276"/>
      <c r="C19" s="276"/>
      <c r="D19" s="277"/>
    </row>
    <row r="20" spans="1:4">
      <c r="A20" s="65"/>
      <c r="B20" s="276"/>
      <c r="C20" s="276"/>
      <c r="D20" s="277"/>
    </row>
    <row r="21" spans="1:4">
      <c r="A21" s="65"/>
      <c r="B21" s="276"/>
      <c r="C21" s="276"/>
      <c r="D21" s="277"/>
    </row>
    <row r="22" spans="1:4">
      <c r="A22" s="65"/>
      <c r="B22" s="276"/>
      <c r="C22" s="276"/>
      <c r="D22" s="277"/>
    </row>
    <row r="23" spans="1:4">
      <c r="A23" s="65"/>
      <c r="B23" s="276"/>
      <c r="C23" s="276"/>
      <c r="D23" s="277"/>
    </row>
    <row r="24" spans="1:4">
      <c r="A24" s="65" t="s">
        <v>315</v>
      </c>
      <c r="B24" s="276"/>
      <c r="C24" s="276"/>
      <c r="D24" s="277"/>
    </row>
    <row r="25" spans="1:4">
      <c r="A25" s="69"/>
      <c r="B25" s="278"/>
      <c r="C25" s="278"/>
      <c r="D25" s="279"/>
    </row>
    <row r="27" spans="1:4">
      <c r="A27" s="16" t="s">
        <v>76</v>
      </c>
    </row>
    <row r="31" spans="1:4">
      <c r="A31" s="272"/>
      <c r="B31" s="280"/>
      <c r="D31" s="278"/>
    </row>
    <row r="32" spans="1:4">
      <c r="A32" s="272"/>
      <c r="B32" s="281" t="s">
        <v>550</v>
      </c>
      <c r="D32" s="281" t="s">
        <v>551</v>
      </c>
    </row>
    <row r="33" spans="2:6">
      <c r="B33" s="281" t="s">
        <v>552</v>
      </c>
      <c r="D33" s="281" t="s">
        <v>553</v>
      </c>
    </row>
    <row r="47" spans="2:6">
      <c r="F47" s="23"/>
    </row>
    <row r="56" spans="8:8">
      <c r="H56" s="23"/>
    </row>
    <row r="58" spans="8:8">
      <c r="H58" s="23" t="s">
        <v>1063</v>
      </c>
    </row>
  </sheetData>
  <mergeCells count="6">
    <mergeCell ref="A1:D1"/>
    <mergeCell ref="A2:D2"/>
    <mergeCell ref="A3:D3"/>
    <mergeCell ref="A4:D4"/>
    <mergeCell ref="B8:D8"/>
    <mergeCell ref="C6:D6"/>
  </mergeCells>
  <pageMargins left="0.7" right="0.7" top="0.41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3</vt:i4>
      </vt:variant>
    </vt:vector>
  </HeadingPairs>
  <TitlesOfParts>
    <vt:vector size="29" baseType="lpstr">
      <vt:lpstr>ESF</vt:lpstr>
      <vt:lpstr>EA</vt:lpstr>
      <vt:lpstr>EVHP</vt:lpstr>
      <vt:lpstr>EFE</vt:lpstr>
      <vt:lpstr>ECSF</vt:lpstr>
      <vt:lpstr>PT_ESF_ECSF</vt:lpstr>
      <vt:lpstr>EAA</vt:lpstr>
      <vt:lpstr>EADP</vt:lpstr>
      <vt:lpstr>PC</vt:lpstr>
      <vt:lpstr>NOTAS</vt:lpstr>
      <vt:lpstr>EAI</vt:lpstr>
      <vt:lpstr>CAdmon</vt:lpstr>
      <vt:lpstr>COG</vt:lpstr>
      <vt:lpstr>CTG</vt:lpstr>
      <vt:lpstr>CFG</vt:lpstr>
      <vt:lpstr>EN</vt:lpstr>
      <vt:lpstr>ID</vt:lpstr>
      <vt:lpstr>IPF</vt:lpstr>
      <vt:lpstr>CProg</vt:lpstr>
      <vt:lpstr>PyPI</vt:lpstr>
      <vt:lpstr>IR</vt:lpstr>
      <vt:lpstr>Esq Bur</vt:lpstr>
      <vt:lpstr>Rel Cta Banc</vt:lpstr>
      <vt:lpstr>Ayudas</vt:lpstr>
      <vt:lpstr>Gto Federalizado</vt:lpstr>
      <vt:lpstr>Balanza</vt:lpstr>
      <vt:lpstr>EA!Área_de_impresión</vt:lpstr>
      <vt:lpstr>ESF!Área_de_impresión</vt:lpstr>
      <vt:lpstr>NOTAS!Área_de_impresión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Ale</cp:lastModifiedBy>
  <cp:lastPrinted>2017-10-13T18:53:57Z</cp:lastPrinted>
  <dcterms:created xsi:type="dcterms:W3CDTF">2014-01-27T16:27:43Z</dcterms:created>
  <dcterms:modified xsi:type="dcterms:W3CDTF">2017-10-23T00:08:11Z</dcterms:modified>
</cp:coreProperties>
</file>