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9  NDM\"/>
    </mc:Choice>
  </mc:AlternateContent>
  <bookViews>
    <workbookView xWindow="0" yWindow="0" windowWidth="28800" windowHeight="12135" tabRatio="821" activeTab="24"/>
  </bookViews>
  <sheets>
    <sheet name="ESF" sheetId="1" r:id="rId1"/>
    <sheet name="EA" sheetId="5" r:id="rId2"/>
    <sheet name="EVHP" sheetId="7" r:id="rId3"/>
    <sheet name="EFE" sheetId="10" r:id="rId4"/>
    <sheet name="ECSF" sheetId="2" r:id="rId5"/>
    <sheet name="PT_ESF_ECSF" sheetId="3" state="hidden" r:id="rId6"/>
    <sheet name="EAA" sheetId="8" r:id="rId7"/>
    <sheet name="EADP" sheetId="9" r:id="rId8"/>
    <sheet name="PC" sheetId="26" r:id="rId9"/>
    <sheet name="NOTAS" sheetId="25" r:id="rId10"/>
    <sheet name="EAI" sheetId="12" r:id="rId11"/>
    <sheet name="CAdmon" sheetId="13" r:id="rId12"/>
    <sheet name="COG" sheetId="15" r:id="rId13"/>
    <sheet name="CTG" sheetId="14" r:id="rId14"/>
    <sheet name="CFG" sheetId="16" r:id="rId15"/>
    <sheet name="EN" sheetId="27" r:id="rId16"/>
    <sheet name="ID" sheetId="28" r:id="rId17"/>
    <sheet name="IPF" sheetId="29" r:id="rId18"/>
    <sheet name="CProg" sheetId="19" r:id="rId19"/>
    <sheet name="PyPI" sheetId="34" r:id="rId20"/>
    <sheet name="IR" sheetId="35" r:id="rId21"/>
    <sheet name="Esq Bur" sheetId="32" r:id="rId22"/>
    <sheet name="Rel Cta Banc" sheetId="30" r:id="rId23"/>
    <sheet name="Ayudas" sheetId="39" r:id="rId24"/>
    <sheet name="Gto Federalizado" sheetId="40" r:id="rId25"/>
  </sheets>
  <externalReferences>
    <externalReference r:id="rId26"/>
  </externalReferences>
  <definedNames>
    <definedName name="_xlnm.Print_Area" localSheetId="23">Ayudas!$A$163:$P$189</definedName>
    <definedName name="_xlnm.Print_Area" localSheetId="1">EA!$A$1:$L$65</definedName>
    <definedName name="_xlnm.Print_Area" localSheetId="0">ESF!$A$1:$L$73</definedName>
    <definedName name="_xlnm.Print_Area" localSheetId="9">NOTAS!$A$1:$K$660</definedName>
  </definedNames>
  <calcPr calcId="152511"/>
</workbook>
</file>

<file path=xl/calcChain.xml><?xml version="1.0" encoding="utf-8"?>
<calcChain xmlns="http://schemas.openxmlformats.org/spreadsheetml/2006/main">
  <c r="E622" i="25" l="1"/>
  <c r="D622" i="25"/>
  <c r="E623" i="25"/>
  <c r="D623" i="25"/>
  <c r="E484" i="25"/>
  <c r="F484" i="25"/>
  <c r="D484" i="25"/>
  <c r="F437" i="25"/>
  <c r="F436" i="25"/>
  <c r="E436" i="25"/>
  <c r="E437" i="25" s="1"/>
  <c r="D436" i="25"/>
  <c r="D437" i="25" s="1"/>
  <c r="F410" i="25"/>
  <c r="F411" i="25" s="1"/>
  <c r="E410" i="25"/>
  <c r="E411" i="25" s="1"/>
  <c r="D410" i="25"/>
  <c r="D411" i="25"/>
  <c r="D301" i="25"/>
  <c r="D385" i="25" s="1"/>
  <c r="D284" i="25"/>
  <c r="D241" i="25"/>
  <c r="D279" i="25"/>
  <c r="F92" i="25"/>
  <c r="F79" i="25"/>
  <c r="D79" i="25"/>
  <c r="D42" i="25"/>
  <c r="D37" i="25"/>
  <c r="D49" i="15" l="1"/>
  <c r="F27" i="15"/>
  <c r="G57" i="12"/>
  <c r="I18" i="12"/>
  <c r="H18" i="12"/>
  <c r="I15" i="12"/>
  <c r="H15" i="12"/>
  <c r="G28" i="12"/>
  <c r="F28" i="12"/>
  <c r="F18" i="12"/>
  <c r="F15" i="12"/>
  <c r="E28" i="12"/>
  <c r="E18" i="12"/>
  <c r="E15" i="12"/>
  <c r="F33" i="7" l="1"/>
  <c r="E599" i="25" l="1"/>
  <c r="E580" i="25"/>
  <c r="E566" i="25"/>
  <c r="E559" i="25"/>
  <c r="E572" i="25" s="1"/>
  <c r="E608" i="25" l="1"/>
  <c r="D496" i="25"/>
  <c r="E301" i="25"/>
  <c r="D290" i="25"/>
  <c r="E183" i="25"/>
  <c r="E205" i="25" s="1"/>
  <c r="D183" i="25"/>
  <c r="D205" i="25" s="1"/>
  <c r="E92" i="25"/>
  <c r="H164" i="39"/>
  <c r="F11" i="15"/>
  <c r="D280" i="25" l="1"/>
  <c r="J40" i="15"/>
  <c r="I40" i="15"/>
  <c r="G40" i="15"/>
  <c r="G38" i="15"/>
  <c r="H38" i="15"/>
  <c r="I38" i="15"/>
  <c r="J38" i="15"/>
  <c r="P30" i="34"/>
  <c r="Q30" i="34"/>
  <c r="P31" i="34"/>
  <c r="Q31" i="34"/>
  <c r="P32" i="34"/>
  <c r="Q32" i="34"/>
  <c r="P33" i="34"/>
  <c r="Q33" i="34"/>
  <c r="P35" i="34"/>
  <c r="Q35" i="34"/>
  <c r="P36" i="34"/>
  <c r="Q36" i="34"/>
  <c r="P38" i="34"/>
  <c r="Q38" i="34"/>
  <c r="D11" i="14" l="1"/>
  <c r="F11" i="14"/>
  <c r="E58" i="12" l="1"/>
  <c r="D494" i="25" l="1"/>
  <c r="D504" i="25" s="1"/>
  <c r="E42" i="25"/>
  <c r="E40" i="25"/>
  <c r="D40" i="25"/>
  <c r="D45" i="25" s="1"/>
  <c r="E37" i="25"/>
  <c r="E128" i="25"/>
  <c r="D128" i="25"/>
  <c r="D92" i="25"/>
  <c r="E79" i="25"/>
  <c r="E45" i="25" l="1"/>
  <c r="E150" i="25"/>
  <c r="D150" i="25"/>
  <c r="I58" i="12"/>
  <c r="K40" i="34" l="1"/>
  <c r="L40" i="34"/>
  <c r="M40" i="34"/>
  <c r="N40" i="34"/>
  <c r="P12" i="34"/>
  <c r="I40" i="34"/>
  <c r="H40" i="34"/>
  <c r="J14" i="19"/>
  <c r="H23" i="19"/>
  <c r="I23" i="19"/>
  <c r="J23" i="19"/>
  <c r="K23" i="19"/>
  <c r="F23" i="19"/>
  <c r="E23" i="19"/>
  <c r="G24" i="19"/>
  <c r="G23" i="19" s="1"/>
  <c r="G12" i="19"/>
  <c r="L12" i="19"/>
  <c r="H14" i="19"/>
  <c r="G17" i="19"/>
  <c r="G15" i="19"/>
  <c r="J21" i="16"/>
  <c r="I21" i="16"/>
  <c r="G21" i="16"/>
  <c r="H21" i="16"/>
  <c r="D21" i="16"/>
  <c r="O40" i="34" l="1"/>
  <c r="J40" i="34"/>
  <c r="K48" i="15"/>
  <c r="K47" i="15" s="1"/>
  <c r="K46" i="15"/>
  <c r="E47" i="15"/>
  <c r="F47" i="15"/>
  <c r="G47" i="15"/>
  <c r="H47" i="15"/>
  <c r="I47" i="15"/>
  <c r="J47" i="15"/>
  <c r="D47" i="15"/>
  <c r="F48" i="15"/>
  <c r="D40" i="15"/>
  <c r="D38" i="15"/>
  <c r="D28" i="15"/>
  <c r="D18" i="15"/>
  <c r="D10" i="15"/>
  <c r="D53" i="15"/>
  <c r="E53" i="15"/>
  <c r="F53" i="15"/>
  <c r="H53" i="15"/>
  <c r="F46" i="15"/>
  <c r="E45" i="15"/>
  <c r="F45" i="15"/>
  <c r="G45" i="15"/>
  <c r="H45" i="15"/>
  <c r="I45" i="15"/>
  <c r="J45" i="15"/>
  <c r="D45" i="15"/>
  <c r="E38" i="15"/>
  <c r="E28" i="15"/>
  <c r="G28" i="15"/>
  <c r="H28" i="15"/>
  <c r="I28" i="15"/>
  <c r="J28" i="15"/>
  <c r="E18" i="15"/>
  <c r="E49" i="15" s="1"/>
  <c r="G18" i="15"/>
  <c r="H18" i="15"/>
  <c r="I18" i="15"/>
  <c r="J18" i="15"/>
  <c r="E10" i="15"/>
  <c r="G10" i="15"/>
  <c r="H10" i="15"/>
  <c r="I10" i="15"/>
  <c r="J10" i="15"/>
  <c r="F22" i="15"/>
  <c r="K22" i="15" s="1"/>
  <c r="F23" i="15"/>
  <c r="K23" i="15" s="1"/>
  <c r="F24" i="15"/>
  <c r="K24" i="15" s="1"/>
  <c r="F25" i="15"/>
  <c r="K25" i="15" s="1"/>
  <c r="F26" i="15"/>
  <c r="K26" i="15" s="1"/>
  <c r="K27" i="15"/>
  <c r="F12" i="15"/>
  <c r="F13" i="15"/>
  <c r="K13" i="15" s="1"/>
  <c r="F14" i="15"/>
  <c r="K14" i="15" s="1"/>
  <c r="F15" i="15"/>
  <c r="K15" i="15" s="1"/>
  <c r="F16" i="15"/>
  <c r="K16" i="15" s="1"/>
  <c r="F17" i="15"/>
  <c r="K17" i="15" s="1"/>
  <c r="G14" i="13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35" i="12"/>
  <c r="J34" i="12"/>
  <c r="H58" i="12"/>
  <c r="D13" i="29" s="1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35" i="12"/>
  <c r="G34" i="12"/>
  <c r="F58" i="12"/>
  <c r="C13" i="29"/>
  <c r="J25" i="12"/>
  <c r="J24" i="12"/>
  <c r="G25" i="12"/>
  <c r="G24" i="12"/>
  <c r="J19" i="12"/>
  <c r="J18" i="12"/>
  <c r="G19" i="12"/>
  <c r="G18" i="12"/>
  <c r="J16" i="12"/>
  <c r="J15" i="12" s="1"/>
  <c r="G16" i="12"/>
  <c r="G15" i="12" s="1"/>
  <c r="G58" i="12" l="1"/>
  <c r="K12" i="15"/>
  <c r="F10" i="15"/>
  <c r="I49" i="15"/>
  <c r="K45" i="15"/>
  <c r="G49" i="15"/>
  <c r="D16" i="7"/>
  <c r="H43" i="9"/>
  <c r="I14" i="13" l="1"/>
  <c r="I17" i="14"/>
  <c r="G17" i="14"/>
  <c r="I11" i="16"/>
  <c r="I47" i="16" s="1"/>
  <c r="G11" i="16"/>
  <c r="G47" i="16" s="1"/>
  <c r="J11" i="19"/>
  <c r="J41" i="19" s="1"/>
  <c r="H11" i="19"/>
  <c r="H41" i="19"/>
  <c r="P13" i="34"/>
  <c r="Q28" i="34"/>
  <c r="P28" i="34"/>
  <c r="Q27" i="34"/>
  <c r="P27" i="34"/>
  <c r="Q26" i="34"/>
  <c r="P26" i="34"/>
  <c r="Q24" i="34"/>
  <c r="P24" i="34"/>
  <c r="Q23" i="34"/>
  <c r="P23" i="34"/>
  <c r="Q22" i="34"/>
  <c r="P22" i="34"/>
  <c r="Q21" i="34"/>
  <c r="P21" i="34"/>
  <c r="Q20" i="34"/>
  <c r="P20" i="34"/>
  <c r="Q19" i="34"/>
  <c r="P19" i="34"/>
  <c r="Q18" i="34"/>
  <c r="P18" i="34"/>
  <c r="Q17" i="34"/>
  <c r="P17" i="34"/>
  <c r="Q13" i="34"/>
  <c r="H17" i="14"/>
  <c r="J17" i="14"/>
  <c r="D14" i="13"/>
  <c r="C16" i="29" s="1"/>
  <c r="E14" i="13"/>
  <c r="H14" i="13"/>
  <c r="D16" i="29" s="1"/>
  <c r="J14" i="13"/>
  <c r="H41" i="35" l="1"/>
  <c r="G41" i="35"/>
  <c r="E41" i="35"/>
  <c r="P11" i="34"/>
  <c r="F11" i="19"/>
  <c r="I11" i="19"/>
  <c r="K11" i="19"/>
  <c r="E11" i="19"/>
  <c r="E11" i="16"/>
  <c r="H11" i="16"/>
  <c r="J11" i="16"/>
  <c r="D11" i="16"/>
  <c r="F12" i="16"/>
  <c r="F12" i="13"/>
  <c r="K12" i="13" s="1"/>
  <c r="J11" i="12"/>
  <c r="J14" i="12"/>
  <c r="G14" i="12"/>
  <c r="D234" i="25"/>
  <c r="D227" i="25"/>
  <c r="D220" i="25"/>
  <c r="D213" i="25"/>
  <c r="F205" i="25"/>
  <c r="D176" i="25"/>
  <c r="D167" i="25"/>
  <c r="E160" i="25"/>
  <c r="D160" i="25"/>
  <c r="D72" i="25"/>
  <c r="D65" i="25"/>
  <c r="D55" i="25"/>
  <c r="F45" i="25"/>
  <c r="E33" i="25"/>
  <c r="D33" i="25"/>
  <c r="D22" i="25"/>
  <c r="Q11" i="34" l="1"/>
  <c r="K11" i="15"/>
  <c r="K10" i="15" s="1"/>
  <c r="P29" i="34"/>
  <c r="Q29" i="34"/>
  <c r="P16" i="34"/>
  <c r="Q16" i="34"/>
  <c r="P25" i="34"/>
  <c r="Q25" i="34"/>
  <c r="Q12" i="34"/>
  <c r="G11" i="19"/>
  <c r="K12" i="16"/>
  <c r="K11" i="14"/>
  <c r="F14" i="13"/>
  <c r="G13" i="8"/>
  <c r="F19" i="27"/>
  <c r="E29" i="29"/>
  <c r="E33" i="29" s="1"/>
  <c r="D29" i="29"/>
  <c r="D33" i="29" s="1"/>
  <c r="C29" i="29"/>
  <c r="C33" i="29" s="1"/>
  <c r="E14" i="29"/>
  <c r="D14" i="29"/>
  <c r="C14" i="29"/>
  <c r="E13" i="29"/>
  <c r="E12" i="29"/>
  <c r="D12" i="29"/>
  <c r="C12" i="29"/>
  <c r="D34" i="28"/>
  <c r="C34" i="28"/>
  <c r="D19" i="28"/>
  <c r="D36" i="28" s="1"/>
  <c r="C19" i="28"/>
  <c r="C36" i="28" s="1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D33" i="27" l="1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6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20" i="7"/>
  <c r="D15" i="7"/>
  <c r="D14" i="7" s="1"/>
  <c r="D16" i="8"/>
  <c r="G16" i="8" s="1"/>
  <c r="H16" i="8" s="1"/>
  <c r="F37" i="15"/>
  <c r="K37" i="15" s="1"/>
  <c r="F36" i="15"/>
  <c r="K36" i="15" s="1"/>
  <c r="F35" i="15"/>
  <c r="K35" i="15" s="1"/>
  <c r="D39" i="1"/>
  <c r="K53" i="15"/>
  <c r="J53" i="15"/>
  <c r="F21" i="15"/>
  <c r="K21" i="15" s="1"/>
  <c r="E17" i="14"/>
  <c r="E35" i="19" l="1"/>
  <c r="E30" i="19"/>
  <c r="E27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5" i="19"/>
  <c r="K14" i="19"/>
  <c r="K41" i="19" s="1"/>
  <c r="I14" i="19"/>
  <c r="I41" i="19" s="1"/>
  <c r="F14" i="19"/>
  <c r="E14" i="19"/>
  <c r="L13" i="19"/>
  <c r="L11" i="19" s="1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E21" i="16"/>
  <c r="F21" i="16" s="1"/>
  <c r="K21" i="16" s="1"/>
  <c r="K19" i="16"/>
  <c r="K18" i="16"/>
  <c r="K17" i="16"/>
  <c r="K16" i="16"/>
  <c r="K14" i="16"/>
  <c r="K13" i="16"/>
  <c r="J49" i="15"/>
  <c r="H40" i="15"/>
  <c r="H49" i="15" s="1"/>
  <c r="E40" i="15"/>
  <c r="F44" i="15"/>
  <c r="K44" i="15" s="1"/>
  <c r="F43" i="15"/>
  <c r="K43" i="15" s="1"/>
  <c r="F42" i="15"/>
  <c r="K42" i="15" s="1"/>
  <c r="F41" i="15"/>
  <c r="K41" i="15" s="1"/>
  <c r="F39" i="15"/>
  <c r="F34" i="15"/>
  <c r="K34" i="15" s="1"/>
  <c r="F33" i="15"/>
  <c r="K33" i="15" s="1"/>
  <c r="F32" i="15"/>
  <c r="K32" i="15" s="1"/>
  <c r="F31" i="15"/>
  <c r="K31" i="15" s="1"/>
  <c r="F30" i="15"/>
  <c r="K30" i="15" s="1"/>
  <c r="F29" i="15"/>
  <c r="F20" i="15"/>
  <c r="K20" i="15" s="1"/>
  <c r="F19" i="15"/>
  <c r="F15" i="14"/>
  <c r="K15" i="14" s="1"/>
  <c r="F13" i="14"/>
  <c r="D17" i="14"/>
  <c r="K14" i="13"/>
  <c r="J13" i="12"/>
  <c r="J12" i="12"/>
  <c r="G13" i="12"/>
  <c r="G12" i="12"/>
  <c r="G11" i="12"/>
  <c r="F18" i="15" l="1"/>
  <c r="F41" i="19"/>
  <c r="G14" i="19"/>
  <c r="G41" i="19" s="1"/>
  <c r="K39" i="15"/>
  <c r="K38" i="15" s="1"/>
  <c r="F38" i="15"/>
  <c r="K29" i="15"/>
  <c r="K28" i="15" s="1"/>
  <c r="F28" i="15"/>
  <c r="K19" i="15"/>
  <c r="K18" i="15" s="1"/>
  <c r="E41" i="19"/>
  <c r="E47" i="16"/>
  <c r="J47" i="16"/>
  <c r="J49" i="16" s="1"/>
  <c r="H47" i="16"/>
  <c r="H49" i="16" s="1"/>
  <c r="K13" i="14"/>
  <c r="K17" i="14" s="1"/>
  <c r="F17" i="14"/>
  <c r="D47" i="16"/>
  <c r="F41" i="16"/>
  <c r="K41" i="16" s="1"/>
  <c r="L35" i="19"/>
  <c r="H20" i="14"/>
  <c r="D20" i="14"/>
  <c r="J20" i="14"/>
  <c r="F30" i="16"/>
  <c r="K30" i="16" s="1"/>
  <c r="F40" i="15"/>
  <c r="K40" i="15" s="1"/>
  <c r="E20" i="14"/>
  <c r="H28" i="12"/>
  <c r="L23" i="19"/>
  <c r="I28" i="12"/>
  <c r="K15" i="16"/>
  <c r="K11" i="16" s="1"/>
  <c r="L30" i="19"/>
  <c r="L27" i="19"/>
  <c r="E21" i="7"/>
  <c r="I27" i="2"/>
  <c r="E148" i="3" s="1"/>
  <c r="D34" i="8"/>
  <c r="G34" i="8" s="1"/>
  <c r="H34" i="8" s="1"/>
  <c r="D33" i="8"/>
  <c r="G33" i="8" s="1"/>
  <c r="H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7" i="8"/>
  <c r="G27" i="8" s="1"/>
  <c r="H27" i="8" s="1"/>
  <c r="D26" i="8"/>
  <c r="G26" i="8" s="1"/>
  <c r="H26" i="8" s="1"/>
  <c r="D22" i="8"/>
  <c r="G22" i="8" s="1"/>
  <c r="H22" i="8" s="1"/>
  <c r="D17" i="8"/>
  <c r="D18" i="8"/>
  <c r="G18" i="8" s="1"/>
  <c r="H18" i="8" s="1"/>
  <c r="D19" i="8"/>
  <c r="G19" i="8" s="1"/>
  <c r="H19" i="8" s="1"/>
  <c r="D20" i="8"/>
  <c r="G20" i="8" s="1"/>
  <c r="H20" i="8" s="1"/>
  <c r="D21" i="8"/>
  <c r="G21" i="8" s="1"/>
  <c r="H21" i="8" s="1"/>
  <c r="K16" i="8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P23" i="10" s="1"/>
  <c r="O14" i="10"/>
  <c r="H14" i="10"/>
  <c r="G14" i="10"/>
  <c r="I33" i="9"/>
  <c r="H33" i="9"/>
  <c r="I28" i="9"/>
  <c r="H28" i="9"/>
  <c r="H39" i="9" s="1"/>
  <c r="I19" i="9"/>
  <c r="H19" i="9"/>
  <c r="I14" i="9"/>
  <c r="H14" i="9"/>
  <c r="H25" i="9" s="1"/>
  <c r="F24" i="8"/>
  <c r="E24" i="8"/>
  <c r="F14" i="8"/>
  <c r="E14" i="8"/>
  <c r="H36" i="7"/>
  <c r="H35" i="7"/>
  <c r="G32" i="7"/>
  <c r="D32" i="7"/>
  <c r="H30" i="7"/>
  <c r="H29" i="7"/>
  <c r="H28" i="7"/>
  <c r="G27" i="7"/>
  <c r="F27" i="7"/>
  <c r="E27" i="7"/>
  <c r="D27" i="7"/>
  <c r="H23" i="7"/>
  <c r="H22" i="7"/>
  <c r="G19" i="7"/>
  <c r="E19" i="7"/>
  <c r="D19" i="7"/>
  <c r="H17" i="7"/>
  <c r="H16" i="7"/>
  <c r="H15" i="7"/>
  <c r="G14" i="7"/>
  <c r="F14" i="7"/>
  <c r="E14" i="7"/>
  <c r="H12" i="7"/>
  <c r="J49" i="5"/>
  <c r="I49" i="5"/>
  <c r="J41" i="5"/>
  <c r="I41" i="5"/>
  <c r="J34" i="5"/>
  <c r="I34" i="5"/>
  <c r="J29" i="5"/>
  <c r="I29" i="5"/>
  <c r="E27" i="5"/>
  <c r="D27" i="5"/>
  <c r="E23" i="5"/>
  <c r="D23" i="5"/>
  <c r="J18" i="5"/>
  <c r="I18" i="5"/>
  <c r="J13" i="5"/>
  <c r="I13" i="5"/>
  <c r="E13" i="5"/>
  <c r="D13" i="5"/>
  <c r="E120" i="3"/>
  <c r="I16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3" i="2"/>
  <c r="J53" i="2" s="1"/>
  <c r="E217" i="3" s="1"/>
  <c r="I52" i="2"/>
  <c r="E166" i="3" s="1"/>
  <c r="I45" i="2"/>
  <c r="E161" i="3" s="1"/>
  <c r="I46" i="2"/>
  <c r="E162" i="3" s="1"/>
  <c r="I47" i="2"/>
  <c r="J47" i="2" s="1"/>
  <c r="E213" i="3" s="1"/>
  <c r="I48" i="2"/>
  <c r="I39" i="2"/>
  <c r="J39" i="2" s="1"/>
  <c r="E207" i="3" s="1"/>
  <c r="I40" i="2"/>
  <c r="J40" i="2" s="1"/>
  <c r="E208" i="3" s="1"/>
  <c r="I38" i="2"/>
  <c r="E156" i="3" s="1"/>
  <c r="I28" i="2"/>
  <c r="J28" i="2" s="1"/>
  <c r="E199" i="3" s="1"/>
  <c r="I29" i="2"/>
  <c r="E150" i="3" s="1"/>
  <c r="I30" i="2"/>
  <c r="I31" i="2"/>
  <c r="J31" i="2" s="1"/>
  <c r="E202" i="3" s="1"/>
  <c r="I32" i="2"/>
  <c r="I17" i="2"/>
  <c r="J17" i="2" s="1"/>
  <c r="E190" i="3" s="1"/>
  <c r="I18" i="2"/>
  <c r="J18" i="2" s="1"/>
  <c r="E191" i="3" s="1"/>
  <c r="I19" i="2"/>
  <c r="E142" i="3" s="1"/>
  <c r="I20" i="2"/>
  <c r="I21" i="2"/>
  <c r="J21" i="2" s="1"/>
  <c r="E194" i="3" s="1"/>
  <c r="I22" i="2"/>
  <c r="I23" i="2"/>
  <c r="E146" i="3" s="1"/>
  <c r="J46" i="2"/>
  <c r="E212" i="3" s="1"/>
  <c r="J22" i="2"/>
  <c r="E195" i="3" s="1"/>
  <c r="E145" i="3"/>
  <c r="J20" i="2"/>
  <c r="E193" i="3" s="1"/>
  <c r="E143" i="3"/>
  <c r="J48" i="2"/>
  <c r="E214" i="3" s="1"/>
  <c r="E164" i="3"/>
  <c r="J30" i="2"/>
  <c r="E201" i="3" s="1"/>
  <c r="E151" i="3"/>
  <c r="J32" i="2"/>
  <c r="E203" i="3" s="1"/>
  <c r="E153" i="3"/>
  <c r="D27" i="2"/>
  <c r="E27" i="2" s="1"/>
  <c r="E179" i="3" s="1"/>
  <c r="D28" i="2"/>
  <c r="E130" i="3" s="1"/>
  <c r="D29" i="2"/>
  <c r="D30" i="2"/>
  <c r="E30" i="2" s="1"/>
  <c r="E182" i="3" s="1"/>
  <c r="D31" i="2"/>
  <c r="E133" i="3" s="1"/>
  <c r="D32" i="2"/>
  <c r="E32" i="2" s="1"/>
  <c r="E184" i="3" s="1"/>
  <c r="D33" i="2"/>
  <c r="E135" i="3" s="1"/>
  <c r="D34" i="2"/>
  <c r="E34" i="2" s="1"/>
  <c r="E186" i="3" s="1"/>
  <c r="D26" i="2"/>
  <c r="E26" i="2" s="1"/>
  <c r="E178" i="3" s="1"/>
  <c r="D17" i="2"/>
  <c r="E17" i="2" s="1"/>
  <c r="E171" i="3" s="1"/>
  <c r="D18" i="2"/>
  <c r="E18" i="2" s="1"/>
  <c r="E172" i="3" s="1"/>
  <c r="D19" i="2"/>
  <c r="E123" i="3" s="1"/>
  <c r="D20" i="2"/>
  <c r="E124" i="3" s="1"/>
  <c r="D21" i="2"/>
  <c r="E125" i="3" s="1"/>
  <c r="D22" i="2"/>
  <c r="E22" i="2" s="1"/>
  <c r="E176" i="3" s="1"/>
  <c r="E19" i="2"/>
  <c r="E173" i="3" s="1"/>
  <c r="E21" i="2"/>
  <c r="E175" i="3" s="1"/>
  <c r="J56" i="1"/>
  <c r="E105" i="3" s="1"/>
  <c r="I56" i="1"/>
  <c r="E53" i="3" s="1"/>
  <c r="J42" i="1"/>
  <c r="E95" i="3" s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14" i="3" s="1"/>
  <c r="F49" i="15" l="1"/>
  <c r="K49" i="15"/>
  <c r="L14" i="19"/>
  <c r="L41" i="19" s="1"/>
  <c r="E34" i="5"/>
  <c r="J28" i="12"/>
  <c r="E12" i="8"/>
  <c r="E122" i="3"/>
  <c r="K47" i="16"/>
  <c r="K49" i="16" s="1"/>
  <c r="F47" i="16"/>
  <c r="F49" i="16" s="1"/>
  <c r="E126" i="3"/>
  <c r="G17" i="8"/>
  <c r="H17" i="8" s="1"/>
  <c r="E134" i="3"/>
  <c r="E163" i="3"/>
  <c r="J58" i="12"/>
  <c r="F12" i="8"/>
  <c r="E28" i="2"/>
  <c r="E180" i="3" s="1"/>
  <c r="E121" i="3"/>
  <c r="E132" i="3"/>
  <c r="E140" i="3"/>
  <c r="J19" i="2"/>
  <c r="E192" i="3" s="1"/>
  <c r="E25" i="7"/>
  <c r="E157" i="3"/>
  <c r="E33" i="2"/>
  <c r="E185" i="3" s="1"/>
  <c r="D14" i="2"/>
  <c r="E167" i="3"/>
  <c r="J23" i="2"/>
  <c r="E196" i="3" s="1"/>
  <c r="E144" i="3"/>
  <c r="K18" i="8"/>
  <c r="F20" i="14"/>
  <c r="E131" i="3"/>
  <c r="E29" i="2"/>
  <c r="K20" i="14"/>
  <c r="H27" i="7"/>
  <c r="G25" i="7"/>
  <c r="H21" i="7"/>
  <c r="J38" i="2"/>
  <c r="E206" i="3" s="1"/>
  <c r="J16" i="2"/>
  <c r="I52" i="5"/>
  <c r="E32" i="7"/>
  <c r="E38" i="7" s="1"/>
  <c r="H34" i="7"/>
  <c r="E136" i="3"/>
  <c r="J27" i="2"/>
  <c r="E198" i="3" s="1"/>
  <c r="J52" i="5"/>
  <c r="H14" i="7"/>
  <c r="I39" i="9"/>
  <c r="E129" i="3"/>
  <c r="E149" i="3"/>
  <c r="I36" i="2"/>
  <c r="E155" i="3" s="1"/>
  <c r="I50" i="2"/>
  <c r="E165" i="3" s="1"/>
  <c r="E128" i="3"/>
  <c r="E141" i="3"/>
  <c r="E152" i="3"/>
  <c r="I14" i="2"/>
  <c r="E138" i="3" s="1"/>
  <c r="E158" i="3"/>
  <c r="G38" i="7"/>
  <c r="I25" i="9"/>
  <c r="I43" i="9" s="1"/>
  <c r="J52" i="2"/>
  <c r="D34" i="5"/>
  <c r="D25" i="7"/>
  <c r="D38" i="7" s="1"/>
  <c r="O23" i="10"/>
  <c r="K21" i="8"/>
  <c r="K22" i="8"/>
  <c r="K19" i="8"/>
  <c r="K34" i="8"/>
  <c r="O40" i="10"/>
  <c r="G48" i="10"/>
  <c r="H48" i="10"/>
  <c r="I38" i="1"/>
  <c r="E41" i="1"/>
  <c r="E77" i="3" s="1"/>
  <c r="J38" i="1"/>
  <c r="E94" i="3" s="1"/>
  <c r="E16" i="2"/>
  <c r="E170" i="3" s="1"/>
  <c r="D14" i="8"/>
  <c r="G14" i="8" s="1"/>
  <c r="H14" i="8" s="1"/>
  <c r="P40" i="10"/>
  <c r="D41" i="1"/>
  <c r="E25" i="3" s="1"/>
  <c r="E31" i="2"/>
  <c r="E183" i="3" s="1"/>
  <c r="D24" i="2"/>
  <c r="E76" i="3"/>
  <c r="J45" i="2"/>
  <c r="E211" i="3" s="1"/>
  <c r="E41" i="3"/>
  <c r="I25" i="2"/>
  <c r="E147" i="3" s="1"/>
  <c r="J29" i="2"/>
  <c r="E200" i="3" s="1"/>
  <c r="K20" i="8"/>
  <c r="D24" i="8"/>
  <c r="G24" i="8" s="1"/>
  <c r="H24" i="8" s="1"/>
  <c r="E20" i="2"/>
  <c r="E119" i="3"/>
  <c r="J54" i="5" l="1"/>
  <c r="H20" i="7" s="1"/>
  <c r="K17" i="8"/>
  <c r="J14" i="2"/>
  <c r="E188" i="3" s="1"/>
  <c r="E127" i="3"/>
  <c r="D12" i="2"/>
  <c r="E118" i="3" s="1"/>
  <c r="J36" i="2"/>
  <c r="E205" i="3" s="1"/>
  <c r="E189" i="3"/>
  <c r="E100" i="3"/>
  <c r="I54" i="5"/>
  <c r="H33" i="7" s="1"/>
  <c r="F19" i="7"/>
  <c r="H19" i="7" s="1"/>
  <c r="J50" i="2"/>
  <c r="E215" i="3" s="1"/>
  <c r="E216" i="3"/>
  <c r="D12" i="8"/>
  <c r="G12" i="8" s="1"/>
  <c r="H12" i="8" s="1"/>
  <c r="J48" i="1"/>
  <c r="E99" i="3" s="1"/>
  <c r="O43" i="10"/>
  <c r="O48" i="10" s="1"/>
  <c r="P43" i="10"/>
  <c r="P48" i="10" s="1"/>
  <c r="E42" i="3"/>
  <c r="E24" i="2"/>
  <c r="E181" i="3"/>
  <c r="J25" i="2"/>
  <c r="I12" i="2"/>
  <c r="E137" i="3" s="1"/>
  <c r="E14" i="2"/>
  <c r="E174" i="3"/>
  <c r="J12" i="2" l="1"/>
  <c r="E187" i="3" s="1"/>
  <c r="J61" i="1"/>
  <c r="J63" i="1" s="1"/>
  <c r="E177" i="3"/>
  <c r="E12" i="2"/>
  <c r="E168" i="3" s="1"/>
  <c r="F25" i="7"/>
  <c r="H25" i="7" s="1"/>
  <c r="E48" i="3"/>
  <c r="I44" i="2"/>
  <c r="J44" i="2" s="1"/>
  <c r="I48" i="1"/>
  <c r="I61" i="1" s="1"/>
  <c r="I63" i="1" s="1"/>
  <c r="F32" i="7"/>
  <c r="F38" i="7" s="1"/>
  <c r="H38" i="7" s="1"/>
  <c r="E197" i="3"/>
  <c r="E169" i="3"/>
  <c r="E108" i="3" l="1"/>
  <c r="E47" i="3"/>
  <c r="H32" i="7"/>
  <c r="E160" i="3"/>
  <c r="I42" i="2"/>
  <c r="I34" i="2" s="1"/>
  <c r="E154" i="3" s="1"/>
  <c r="E109" i="3"/>
  <c r="E210" i="3"/>
  <c r="J42" i="2"/>
  <c r="E56" i="3"/>
  <c r="E159" i="3" l="1"/>
  <c r="E57" i="3"/>
  <c r="J34" i="2"/>
  <c r="E204" i="3" s="1"/>
  <c r="E209" i="3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<sst xmlns="http://schemas.openxmlformats.org/spreadsheetml/2006/main" count="2363" uniqueCount="1109">
  <si>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</si>
  <si>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</si>
  <si>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</si>
  <si>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</si>
  <si>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</si>
  <si>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</si>
  <si>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</si>
  <si>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</si>
  <si>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</si>
  <si>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</si>
  <si>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</si>
  <si>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</si>
  <si>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</si>
  <si>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</si>
  <si>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</si>
  <si>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</si>
  <si>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</si>
  <si>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</si>
  <si>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</si>
  <si>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</si>
  <si>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</si>
  <si>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</si>
  <si>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</si>
  <si>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</si>
  <si>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</si>
  <si>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</si>
  <si>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</si>
  <si>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</si>
  <si>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</si>
  <si>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</si>
  <si>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</si>
  <si>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</si>
  <si>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</si>
  <si>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</si>
  <si>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</si>
  <si>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</si>
  <si>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</si>
  <si>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</si>
  <si>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</si>
  <si>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</si>
  <si>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</si>
  <si>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</si>
  <si>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</si>
  <si>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</si>
  <si>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</si>
  <si>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</si>
  <si>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</si>
  <si>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</si>
  <si>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</si>
  <si>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</si>
  <si>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</si>
  <si>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</si>
  <si>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</si>
  <si>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</si>
  <si>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</si>
  <si>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</si>
  <si>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</si>
  <si>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</si>
  <si>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</si>
  <si>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</si>
  <si>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</si>
  <si>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</si>
  <si>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</si>
  <si>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</si>
  <si>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</si>
  <si>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</si>
  <si>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</si>
  <si>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</si>
  <si>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</si>
  <si>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</si>
  <si>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</si>
  <si>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</si>
  <si>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</si>
  <si>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</si>
  <si>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</si>
  <si>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</si>
  <si>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</si>
  <si>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</si>
  <si>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</si>
  <si>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</si>
  <si>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</si>
  <si>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</si>
  <si>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</si>
  <si>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</si>
  <si>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</si>
  <si>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</si>
  <si>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</si>
  <si>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</si>
  <si>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</si>
  <si>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</si>
  <si>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</si>
  <si>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</si>
  <si>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</si>
  <si>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</si>
  <si>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</si>
  <si>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</si>
  <si>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</si>
  <si>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</si>
  <si>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</si>
  <si>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</si>
  <si>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</si>
  <si>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</si>
  <si>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</si>
  <si>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</si>
  <si>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</si>
  <si>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</si>
  <si>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</si>
  <si>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</si>
  <si>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</si>
  <si>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</si>
  <si>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</si>
  <si>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</si>
  <si>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</si>
  <si>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</si>
  <si>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</si>
  <si>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</si>
  <si>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</si>
  <si>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</si>
  <si>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</si>
  <si>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</si>
  <si>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</si>
  <si>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</si>
  <si>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</si>
  <si>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</si>
  <si>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</si>
  <si>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</si>
  <si>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</si>
  <si>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</si>
  <si>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</si>
  <si>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</si>
  <si>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</si>
  <si>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</si>
  <si>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</si>
  <si>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</si>
  <si>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</si>
  <si>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</si>
  <si>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</si>
  <si>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</si>
  <si>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</si>
  <si>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</si>
  <si>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</si>
  <si>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</si>
  <si>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</si>
  <si>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</si>
  <si>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</si>
  <si>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</si>
  <si>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</si>
  <si>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</si>
  <si>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</si>
  <si>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</si>
  <si>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</si>
  <si>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</si>
  <si>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</si>
  <si>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</si>
  <si>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</si>
  <si>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</si>
  <si>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</si>
  <si>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</si>
  <si>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</si>
  <si>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</si>
  <si>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</si>
  <si>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</si>
  <si>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</si>
  <si>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</si>
  <si>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</si>
  <si>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</si>
  <si>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</si>
  <si>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</si>
  <si>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</si>
  <si>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</si>
  <si>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</si>
  <si>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</si>
  <si>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</si>
  <si>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</si>
  <si>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</si>
  <si>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</si>
  <si>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</si>
  <si>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</si>
  <si>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</si>
  <si>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</si>
  <si>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</si>
  <si>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</si>
  <si>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</si>
  <si>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</si>
  <si>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</si>
  <si>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</si>
  <si>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</si>
  <si>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</si>
  <si>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</si>
  <si>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</si>
  <si>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</si>
  <si>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</si>
  <si>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</si>
  <si>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</si>
  <si>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</si>
  <si>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</si>
  <si>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</si>
  <si>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</si>
  <si>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</si>
  <si>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</si>
  <si>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</si>
  <si>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</si>
  <si>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</si>
  <si>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</si>
  <si>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</si>
  <si>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</si>
  <si>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</si>
  <si>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</si>
  <si>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</si>
  <si>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</si>
  <si>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</si>
  <si>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</si>
  <si>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</si>
  <si>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</si>
  <si>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</si>
  <si>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</si>
  <si>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</si>
  <si>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</si>
  <si>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</si>
  <si>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</si>
  <si>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</si>
  <si>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</si>
  <si>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</si>
  <si>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</si>
  <si>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</si>
  <si>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</si>
  <si>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</si>
  <si>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</si>
  <si>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</si>
  <si>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</si>
  <si>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</si>
  <si>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</si>
  <si>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</si>
  <si>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</si>
  <si>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</si>
  <si>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</si>
  <si>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</si>
  <si>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</si>
  <si>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</si>
  <si>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</si>
  <si>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</si>
  <si>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</si>
  <si>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</si>
  <si>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</si>
  <si>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</si>
  <si>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</si>
  <si>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</si>
  <si>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</si>
  <si>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</si>
  <si>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</si>
  <si>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</si>
  <si>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</si>
  <si>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</si>
  <si>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</si>
  <si>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</si>
  <si>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</si>
  <si>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</si>
  <si>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</si>
  <si>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</si>
  <si>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</si>
  <si>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</si>
  <si>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</si>
  <si>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</si>
  <si>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</si>
  <si>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</si>
  <si>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</si>
  <si>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</si>
  <si>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</si>
  <si>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</si>
  <si>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</si>
  <si>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</si>
  <si>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</si>
  <si>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</si>
  <si>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</si>
  <si>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</si>
  <si>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</si>
  <si>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</si>
  <si>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</si>
  <si>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</si>
  <si>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</si>
  <si>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</si>
  <si>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</si>
  <si>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</si>
  <si>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</si>
  <si>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</si>
  <si>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</si>
  <si>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</si>
  <si>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</si>
  <si>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</si>
  <si>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</si>
  <si>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</si>
  <si>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</si>
  <si>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</si>
  <si>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</si>
  <si>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</si>
  <si>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</si>
  <si>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</si>
  <si>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</si>
  <si>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</si>
  <si>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MONTO</t>
  </si>
  <si>
    <t>2013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</si>
  <si>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</si>
  <si>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</si>
  <si>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</si>
  <si>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</si>
  <si>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</si>
  <si>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</si>
  <si>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</si>
  <si>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ERA-03 GASTOS</t>
  </si>
  <si>
    <t>%GASTO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</si>
  <si>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</si>
  <si>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</si>
  <si>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</si>
  <si>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</si>
  <si>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</si>
  <si>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</si>
  <si>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</si>
  <si>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</si>
  <si>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</si>
  <si>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</si>
  <si>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</si>
  <si>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</si>
  <si>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</si>
  <si>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</si>
  <si>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</si>
  <si>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</si>
  <si>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</si>
  <si>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</si>
  <si>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</si>
  <si>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</si>
  <si>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</si>
  <si>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</si>
  <si>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</si>
  <si>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</si>
  <si>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</si>
  <si>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</si>
  <si>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</si>
  <si>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</si>
  <si>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</si>
  <si>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</si>
  <si>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</si>
  <si>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</si>
  <si>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</si>
  <si>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</si>
  <si>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</si>
  <si>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</si>
  <si>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</si>
  <si>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</si>
  <si>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</si>
  <si>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</si>
  <si>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</si>
  <si>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</si>
  <si>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</si>
  <si>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</si>
  <si>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</si>
  <si>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</si>
  <si>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</si>
  <si>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</si>
  <si>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</si>
  <si>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</si>
  <si>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</si>
  <si>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</si>
  <si>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</si>
  <si>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</si>
  <si>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</si>
  <si>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</si>
  <si>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</si>
  <si>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</si>
  <si>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</si>
  <si>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</si>
  <si>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</si>
  <si>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</si>
  <si>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</si>
  <si>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ESF-09 INTANGIBLES Y DIFERIDOS</t>
  </si>
  <si>
    <t>ESF-10   ESTIMACIONES Y DETERIOROS</t>
  </si>
  <si>
    <t>CARACTERÍSTICAS</t>
  </si>
  <si>
    <t>ESF-11 OTROS ACTIVOS</t>
  </si>
  <si>
    <t>90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</si>
  <si>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</si>
  <si>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</si>
  <si>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</si>
  <si>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</si>
  <si>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</si>
  <si>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</si>
  <si>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</si>
  <si>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</si>
  <si>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</si>
  <si>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</si>
  <si>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</si>
  <si>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</si>
  <si>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</si>
  <si>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</si>
  <si>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</si>
  <si>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</si>
  <si>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</si>
  <si>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</si>
  <si>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</si>
  <si>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</si>
  <si>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</si>
  <si>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</si>
  <si>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</si>
  <si>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</si>
  <si>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</si>
  <si>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</si>
  <si>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</si>
  <si>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</si>
  <si>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</si>
  <si>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</si>
  <si>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</si>
  <si>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</si>
  <si>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</si>
  <si>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</si>
  <si>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</si>
  <si>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</si>
  <si>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</si>
  <si>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</si>
  <si>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</si>
  <si>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</si>
  <si>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</si>
  <si>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</si>
  <si>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</si>
  <si>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</si>
  <si>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</si>
  <si>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</si>
  <si>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</si>
  <si>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</si>
  <si>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</si>
  <si>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</si>
  <si>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</si>
  <si>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</si>
  <si>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</si>
  <si>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</si>
  <si>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</si>
  <si>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</si>
  <si>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</si>
  <si>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</si>
  <si>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</si>
  <si>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</si>
  <si>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</si>
  <si>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</si>
  <si>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</si>
  <si>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</si>
  <si>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</si>
  <si>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</si>
  <si>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</si>
  <si>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</si>
  <si>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</si>
  <si>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</si>
  <si>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</si>
  <si>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</si>
  <si>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</si>
  <si>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</si>
  <si>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</si>
  <si>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</si>
  <si>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</si>
  <si>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</si>
  <si>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</si>
  <si>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</si>
  <si>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</si>
  <si>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</si>
  <si>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</si>
  <si>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</si>
  <si>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</si>
  <si>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</si>
  <si>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</si>
  <si>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</si>
  <si>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</si>
  <si>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</si>
  <si>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</si>
  <si>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</si>
  <si>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</si>
  <si>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</si>
  <si>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</si>
  <si>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</si>
  <si>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</si>
  <si>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</si>
  <si>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</si>
  <si>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</si>
  <si>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</si>
  <si>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</si>
  <si>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</si>
  <si>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</si>
  <si>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</si>
  <si>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</si>
  <si>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</si>
  <si>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</si>
  <si>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</si>
  <si>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</si>
  <si>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</si>
  <si>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</si>
  <si>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</si>
  <si>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</si>
  <si>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</si>
  <si>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</si>
  <si>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</si>
  <si>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</si>
  <si>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</si>
  <si>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</si>
  <si>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</si>
  <si>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</si>
  <si>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</si>
  <si>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</si>
  <si>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</si>
  <si>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</si>
  <si>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</si>
  <si>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</si>
  <si>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</si>
  <si>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</si>
  <si>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</si>
  <si>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</si>
  <si>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</si>
  <si>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</si>
  <si>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</si>
  <si>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</si>
  <si>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</si>
  <si>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</si>
  <si>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</si>
  <si>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</si>
  <si>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</si>
  <si>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</si>
  <si>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</si>
  <si>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</si>
  <si>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</si>
  <si>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ESF-12 CUENTAS Y DOCUMENTOS POR PAGAR</t>
  </si>
  <si>
    <t>2120 DOCUMENTOS POR PAGAR A CORTO PLAZO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</si>
  <si>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</si>
  <si>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</si>
  <si>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</si>
  <si>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</si>
  <si>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</si>
  <si>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</si>
  <si>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</si>
  <si>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</si>
  <si>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</si>
  <si>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1210 INVERSIONES FINANCIERAS A LARGO PLAZO</t>
  </si>
  <si>
    <t>1230 BIENES INMUEBLES, INFRAESTRUCTURA Y CONSTRUCCIONES EN PROCESO</t>
  </si>
  <si>
    <t>7000 CUENTAS DE ORDEN CONTABLES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</si>
  <si>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</si>
  <si>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</si>
  <si>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</si>
  <si>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</si>
  <si>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</si>
  <si>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</si>
  <si>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</si>
  <si>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EJERCICIO</t>
  </si>
  <si>
    <t>PROGRAMA O FONDO</t>
  </si>
  <si>
    <t>DESTINO DE LOS RECURSOS</t>
  </si>
  <si>
    <t>DEVENGADO</t>
  </si>
  <si>
    <t>PAGADO</t>
  </si>
  <si>
    <t>REINTEGRO</t>
  </si>
  <si>
    <t>UNIVERSIDAD POLITÉCNICA DE GUANAJUATO</t>
  </si>
  <si>
    <t>MTRO. HUGO GARCÍA VARGAS</t>
  </si>
  <si>
    <t>ING. JOSÉ DE JESÚS ROMO GUTIÉRREZ</t>
  </si>
  <si>
    <t>RECTOR</t>
  </si>
  <si>
    <t>SECRETARIO ADMINISTRATIVO</t>
  </si>
  <si>
    <t>3483/2016/LI/CA/IND </t>
  </si>
  <si>
    <t>Jorge Tamayo Hernández</t>
  </si>
  <si>
    <t>3484/2016/LI/CA/IND</t>
  </si>
  <si>
    <t>Bertha Carolina Vega Ibarra</t>
  </si>
  <si>
    <t>Ente Público:___UNIVERSIDAD POLITÉCNICA DE GUANAJUATO</t>
  </si>
  <si>
    <t>ESTATAL</t>
  </si>
  <si>
    <t>SANTANDER</t>
  </si>
  <si>
    <t>92-00040695-3</t>
  </si>
  <si>
    <t>FEDERAL</t>
  </si>
  <si>
    <t>65-50182547-2</t>
  </si>
  <si>
    <t xml:space="preserve">NÓMINA </t>
  </si>
  <si>
    <t>92-00058682-6</t>
  </si>
  <si>
    <t>CONSTRUCCIÓN</t>
  </si>
  <si>
    <t>65-50197295-0</t>
  </si>
  <si>
    <t>ING PROPIOS</t>
  </si>
  <si>
    <t>65-50202481-3</t>
  </si>
  <si>
    <t>65-50269482-5</t>
  </si>
  <si>
    <t>CONCYTEG</t>
  </si>
  <si>
    <t>65-50264854-9</t>
  </si>
  <si>
    <t>PROMEP 2011</t>
  </si>
  <si>
    <t>65-50321413-5</t>
  </si>
  <si>
    <t>CUENTA ENLACE</t>
  </si>
  <si>
    <t>65-50438540-3</t>
  </si>
  <si>
    <t>EXT. RURAL TARIMORO</t>
  </si>
  <si>
    <t>18-00002239-4</t>
  </si>
  <si>
    <t>REM FEDERAL 2014</t>
  </si>
  <si>
    <t>18-00002517-4</t>
  </si>
  <si>
    <t>REM FEDERAL 2013</t>
  </si>
  <si>
    <t>18-00002706-7</t>
  </si>
  <si>
    <t>FDO CONTINGENCIA</t>
  </si>
  <si>
    <t>18-00002707-0</t>
  </si>
  <si>
    <t>FAM 2015</t>
  </si>
  <si>
    <t>18-00002832-1</t>
  </si>
  <si>
    <t>FOROS Y CONGRESOS</t>
  </si>
  <si>
    <t>18-0000-29512</t>
  </si>
  <si>
    <t>CERTIFICACIONES</t>
  </si>
  <si>
    <t>18-0000-29910</t>
  </si>
  <si>
    <t>MAQUINTEC CONVENIOS UPG</t>
  </si>
  <si>
    <t>18-0000-40075</t>
  </si>
  <si>
    <t>TROQUELADOS REX</t>
  </si>
  <si>
    <t>18-0000-41297</t>
  </si>
  <si>
    <t>VILBER-UPG</t>
  </si>
  <si>
    <t>18-0000-41985</t>
  </si>
  <si>
    <t>EVERCAST</t>
  </si>
  <si>
    <t>18-0000-43682</t>
  </si>
  <si>
    <t>INGRESOS PROPIOS</t>
  </si>
  <si>
    <t>BANAMEX</t>
  </si>
  <si>
    <t>290-7480502</t>
  </si>
  <si>
    <t>S/N</t>
  </si>
  <si>
    <t>290-7514946</t>
  </si>
  <si>
    <t>REMANENTE FEDERAL 2012</t>
  </si>
  <si>
    <t>290-7515640</t>
  </si>
  <si>
    <t>290-7543865</t>
  </si>
  <si>
    <t>FAM 2009</t>
  </si>
  <si>
    <t>290-7544020</t>
  </si>
  <si>
    <t>290-7544144</t>
  </si>
  <si>
    <t>290-7544039</t>
  </si>
  <si>
    <t>FADOEES 2009</t>
  </si>
  <si>
    <t>290-7547097</t>
  </si>
  <si>
    <t>FAM 2010</t>
  </si>
  <si>
    <t>290-7551280</t>
  </si>
  <si>
    <t>EXT. RURAL</t>
  </si>
  <si>
    <t>7001-3217732</t>
  </si>
  <si>
    <t>FAM 2012</t>
  </si>
  <si>
    <t>7003-836268</t>
  </si>
  <si>
    <t>EXT. RURAL F.10120</t>
  </si>
  <si>
    <t>7006-3199026</t>
  </si>
  <si>
    <t>Ente Público: UNIVERSIDAD POLITÉCNICA DE GUANAJUATO</t>
  </si>
  <si>
    <t>4 5</t>
  </si>
  <si>
    <t>4 5.1</t>
  </si>
  <si>
    <t>4 6</t>
  </si>
  <si>
    <t>4 6.1</t>
  </si>
  <si>
    <t>4 6.9</t>
  </si>
  <si>
    <t>5 5</t>
  </si>
  <si>
    <t>5 5.1</t>
  </si>
  <si>
    <t>5 6</t>
  </si>
  <si>
    <t>5 6.9</t>
  </si>
  <si>
    <t>5 8</t>
  </si>
  <si>
    <t>5 8.2</t>
  </si>
  <si>
    <t>5 8.3</t>
  </si>
  <si>
    <t>6 9</t>
  </si>
  <si>
    <t>6 9.1</t>
  </si>
  <si>
    <t>7 6</t>
  </si>
  <si>
    <t>7 6.1</t>
  </si>
  <si>
    <t xml:space="preserve">         ING. JOSÉ DE JESÚS ROMO GUTIÉRREZ</t>
  </si>
  <si>
    <t xml:space="preserve">                SECRETARIO ADMINISTRATIVO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</si>
  <si>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</si>
  <si>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</si>
  <si>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</si>
  <si>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</si>
  <si>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</si>
  <si>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</si>
  <si>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</si>
  <si>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</si>
  <si>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</si>
  <si>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</si>
  <si>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</si>
  <si>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</si>
  <si>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</si>
  <si>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</si>
  <si>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</si>
  <si>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</si>
  <si>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</si>
  <si>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</si>
  <si>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</si>
  <si>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</si>
  <si>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</si>
  <si>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</si>
  <si>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</si>
  <si>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</si>
  <si>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</si>
  <si>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Inversiones Financieras</t>
  </si>
  <si>
    <t xml:space="preserve">          SECRETARIO ADMINISTRATIVO</t>
  </si>
  <si>
    <t>MTRO HUGO GARCÍA VARGAS</t>
  </si>
  <si>
    <t>BECAS Y OTRAS AYUDAS PARA PROGRAMAS DE CAPACITACIO</t>
  </si>
  <si>
    <t>X</t>
  </si>
  <si>
    <t>Social</t>
  </si>
  <si>
    <t xml:space="preserve">            SECRETARIO ADMINISTRATIVO</t>
  </si>
  <si>
    <t>510828209</t>
  </si>
  <si>
    <t>511828909</t>
  </si>
  <si>
    <t>514832302</t>
  </si>
  <si>
    <t>515824103</t>
  </si>
  <si>
    <t>516832154</t>
  </si>
  <si>
    <t>516832163</t>
  </si>
  <si>
    <t>516832164</t>
  </si>
  <si>
    <t>516832175</t>
  </si>
  <si>
    <t>516832264</t>
  </si>
  <si>
    <t>AF (FAM SUPERIOR) Ejercicio 2010</t>
  </si>
  <si>
    <t>AF (FAM SUPERIOR) interés 2011</t>
  </si>
  <si>
    <t>PROGRAMA PARA EL DESARROLLO PROFESIONAL</t>
  </si>
  <si>
    <t>APORTACIONES FAM SUP</t>
  </si>
  <si>
    <t>PROGRAMA INTEGRAL PARA EL FORTALECIMIENT</t>
  </si>
  <si>
    <t>DESARROLLO PROFESIONAL DOCENTE (PRODEP)</t>
  </si>
  <si>
    <t>EXPANSIÓN DE LA EDUCACIÓN MEDIA SUPERIOR</t>
  </si>
  <si>
    <t>APOYO A MADRES CONACYT 2016</t>
  </si>
  <si>
    <t>INTERÉS EXPANSIÓN DE LA EDUCACIÓN MEDIA</t>
  </si>
  <si>
    <t xml:space="preserve">                          MTRO. HUGO GARCÍA VARGAS</t>
  </si>
  <si>
    <t xml:space="preserve">                     RECTOR</t>
  </si>
  <si>
    <t>Ente Público:   UNIVERSIDAD POLITÉCNICA DE GUANAJUATO</t>
  </si>
  <si>
    <t>1122102001  CUENTAS POR COBRAR P</t>
  </si>
  <si>
    <t>1122602001  CUENTAS POR COBRAR A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</si>
  <si>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</si>
  <si>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</si>
  <si>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</si>
  <si>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</si>
  <si>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</si>
  <si>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</si>
  <si>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</si>
  <si>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</si>
  <si>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</si>
  <si>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</si>
  <si>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</si>
  <si>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</si>
  <si>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</si>
  <si>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</si>
  <si>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</si>
  <si>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</si>
  <si>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</si>
  <si>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</si>
  <si>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</si>
  <si>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</si>
  <si>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</si>
  <si>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</si>
  <si>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</si>
  <si>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</si>
  <si>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</si>
  <si>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</si>
  <si>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</si>
  <si>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</si>
  <si>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</si>
  <si>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</si>
  <si>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</si>
  <si>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</si>
  <si>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</si>
  <si>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</si>
  <si>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</si>
  <si>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</si>
  <si>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</si>
  <si>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</si>
  <si>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</si>
  <si>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</si>
  <si>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</si>
  <si>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</si>
  <si>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</si>
  <si>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</si>
  <si>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</si>
  <si>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</si>
  <si>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</si>
  <si>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</si>
  <si>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</si>
  <si>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</si>
  <si>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</si>
  <si>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</si>
  <si>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</si>
  <si>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</si>
  <si>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</si>
  <si>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</si>
  <si>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</si>
  <si>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</si>
  <si>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</si>
  <si>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</si>
  <si>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</si>
  <si>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</si>
  <si>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</si>
  <si>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</si>
  <si>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</si>
  <si>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</si>
  <si>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</si>
  <si>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2111101001  SUELDOS POR PAGAR</t>
  </si>
  <si>
    <t>2111401003  APORTACION PATRONAL IMSS</t>
  </si>
  <si>
    <t>2111401004  APORTACION PATRONAL INFONAVIT</t>
  </si>
  <si>
    <t>2111501002  OTRAS PREST. SOC. Y</t>
  </si>
  <si>
    <t>2113201001  CONTRATISTAS PROY. D</t>
  </si>
  <si>
    <t>2117101001  ISR NOMINA</t>
  </si>
  <si>
    <t>2117101010  ISR RETENCION POR HONORARIOS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</si>
  <si>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</si>
  <si>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</si>
  <si>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</si>
  <si>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</si>
  <si>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2117908001  TELECOMINICACIONES</t>
  </si>
  <si>
    <t>2117917001  "OTROS, UNIFORMES, A</t>
  </si>
  <si>
    <t>2117918001  DIVO 5% AL MILLAR</t>
  </si>
  <si>
    <t>2117918004  ICIC 2 AL MILLAR</t>
  </si>
  <si>
    <t>2119905001  ACREEDORES DIVERSOS</t>
  </si>
  <si>
    <t>4151510261  RENTA DE ESPACIOS DIVERSOS</t>
  </si>
  <si>
    <t>4151 Produc. Derivados del Uso y Aprov.</t>
  </si>
  <si>
    <t>4159510701  POR CONCEPTO DE FICHAS</t>
  </si>
  <si>
    <t>4159510706  POR CONCEPTO DE CUOT</t>
  </si>
  <si>
    <t>4159510708  CUOTAS RECUPERACIÓN CONGRESO</t>
  </si>
  <si>
    <t>4159510710  REEXPEDICION DE CREDENCIALES</t>
  </si>
  <si>
    <t>4159510715  GESTORIA DE TITULACION</t>
  </si>
  <si>
    <t>4159510820  POR CONCEPTO DE CURSOS OTROS</t>
  </si>
  <si>
    <t>4159511220  EVALUACIÓN MÉDICA Y FÍSICA</t>
  </si>
  <si>
    <t>4159 Otros Productos que Generan Ing.</t>
  </si>
  <si>
    <t>4150 Productos de Tipo Corriente</t>
  </si>
  <si>
    <t>4162610061  SANCIONES</t>
  </si>
  <si>
    <t>4162610062  MULTAS E INFRACCIONES</t>
  </si>
  <si>
    <t>4162 Multas</t>
  </si>
  <si>
    <t>4163610031  INDEMNIZACIONES (REC</t>
  </si>
  <si>
    <t>4163 Indemnizaciones</t>
  </si>
  <si>
    <t>4169610000  OTROS APROVECHAMIENTOS</t>
  </si>
  <si>
    <t>4169610154  POR CONCEPTO DE DONATIVOS</t>
  </si>
  <si>
    <t>4169610164  POR CONCEPTO DE CERTIFICACIONES</t>
  </si>
  <si>
    <t>4169610165  PAGO EXTEMPORANEO REINSCRIPCIÓN</t>
  </si>
  <si>
    <t>4169610903  RECURSOS INTERINSTITUCIONALES</t>
  </si>
  <si>
    <t>4169 Otros Aprovechamientos</t>
  </si>
  <si>
    <t>4160 Aprovechamientos de Tipo Corriente</t>
  </si>
  <si>
    <t>4213831000  SERVICIOS PERSONALES</t>
  </si>
  <si>
    <t>4213832000  MATERIALES Y SUMINISTROS</t>
  </si>
  <si>
    <t>4213833000  SERVICIOS GENERALES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</si>
  <si>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</si>
  <si>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</si>
  <si>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</si>
  <si>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</si>
  <si>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</si>
  <si>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</si>
  <si>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</si>
  <si>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</si>
  <si>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</si>
  <si>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1123101002 GASTOS A RESERVA DE COMPROBAR</t>
  </si>
  <si>
    <t>1123103301 SUBSIDIO AL EMPLEO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</si>
  <si>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</si>
  <si>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</si>
  <si>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</si>
  <si>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</si>
  <si>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4311511001 INTERESES NORMALES</t>
  </si>
  <si>
    <t>4311511008 INTERESES CONVENIOS FEDERALES</t>
  </si>
  <si>
    <t>4311511013 INTERESES FAM EDUCACION SUPERIOR</t>
  </si>
  <si>
    <t>4399000008 Diferencias por redondeo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</si>
  <si>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</si>
  <si>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</si>
  <si>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</si>
  <si>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</si>
  <si>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</si>
  <si>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</si>
  <si>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</si>
  <si>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</si>
  <si>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</si>
  <si>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</si>
  <si>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</si>
  <si>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</si>
  <si>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</si>
  <si>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</si>
  <si>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5123239000  OT. PROD. AMP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</si>
  <si>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</si>
  <si>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</si>
  <si>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</si>
  <si>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</si>
  <si>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</si>
  <si>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</si>
  <si>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</si>
  <si>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</si>
  <si>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</si>
  <si>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</si>
  <si>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</si>
  <si>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</si>
  <si>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</si>
  <si>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</si>
  <si>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</si>
  <si>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</si>
  <si>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</si>
  <si>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</si>
  <si>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5129293000  REF. A. EQ. EDU Y R</t>
  </si>
  <si>
    <t>5129294000  REFACCIONES Y ACCESO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</si>
  <si>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</si>
  <si>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</si>
  <si>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</si>
  <si>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</si>
  <si>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</si>
  <si>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</si>
  <si>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</si>
  <si>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</si>
  <si>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5132323000  ARRE. M. Y EQ. EDU</t>
  </si>
  <si>
    <t>5132327000  ARRE. ACT. INTANG</t>
  </si>
  <si>
    <t>5132329000  OTROS ARRENDAMIENTOS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</si>
  <si>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</si>
  <si>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</si>
  <si>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</si>
  <si>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</si>
  <si>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</si>
  <si>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</si>
  <si>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</si>
  <si>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</si>
  <si>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</si>
  <si>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</si>
  <si>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</si>
  <si>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</si>
  <si>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5136361200  DIFUSION POR MEDIOS ALTERNATIVOS</t>
  </si>
  <si>
    <t>5136363000  SERV. CREA. PREPR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</si>
  <si>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</si>
  <si>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</si>
  <si>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</si>
  <si>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</si>
  <si>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</si>
  <si>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</si>
  <si>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</si>
  <si>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</si>
  <si>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</si>
  <si>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</si>
  <si>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</si>
  <si>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100%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</si>
  <si>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</si>
  <si>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</si>
  <si>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</si>
  <si>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</si>
  <si>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</si>
  <si>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</si>
  <si>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</si>
  <si>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</si>
  <si>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</si>
  <si>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</si>
  <si>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</si>
  <si>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</si>
  <si>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</si>
  <si>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</si>
  <si>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</si>
  <si>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</si>
  <si>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</si>
  <si>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</si>
  <si>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</si>
  <si>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</si>
  <si>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</si>
  <si>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</si>
  <si>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</si>
  <si>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</si>
  <si>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</si>
  <si>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</si>
  <si>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</si>
  <si>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</si>
  <si>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</si>
  <si>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</si>
  <si>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</si>
  <si>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</si>
  <si>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</si>
  <si>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</si>
  <si>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</si>
  <si>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</si>
  <si>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</si>
  <si>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SUB TOTAL</t>
  </si>
  <si>
    <t>III) NOTAS AL ESTADO DE VARIACIÓN A LA HACIENDA PÚBLICA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</si>
  <si>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</si>
  <si>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</si>
  <si>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</si>
  <si>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</si>
  <si>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</si>
  <si>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</si>
  <si>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</si>
  <si>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</si>
  <si>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</si>
  <si>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</si>
  <si>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1112101013  BANAMEX FAM 2012 6268</t>
  </si>
  <si>
    <t>1112101018  BANAMEX 3199026 EXT RURAL F.10120</t>
  </si>
  <si>
    <t>1112107002  SERFIN65-50182547-2</t>
  </si>
  <si>
    <t>1112107003  SERFIN-92000586826</t>
  </si>
  <si>
    <t>1112107004  SERFIN-65501972950</t>
  </si>
  <si>
    <t>1112107006  SERFIN-65-50202481-3</t>
  </si>
  <si>
    <t>1112107011  SERFIN 6550 2177 316 KA08</t>
  </si>
  <si>
    <t>1112107018  SERFIN 2694825 INGRE</t>
  </si>
  <si>
    <t>1112107019  SERFIN 2648549 CONCYTEG</t>
  </si>
  <si>
    <t>1112107022  SERFIN 6550299366 FAM 2011</t>
  </si>
  <si>
    <t>1112107024  SERFIN 655032141359 PROMEP</t>
  </si>
  <si>
    <t>1112107031  SERFIN SANTANDER 180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</si>
  <si>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</si>
  <si>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</si>
  <si>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</si>
  <si>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</si>
  <si>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</si>
  <si>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</si>
  <si>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1112107039  SANTANDER 1800004007</t>
  </si>
  <si>
    <t>1112107040  SANTANDER 1800004129</t>
  </si>
  <si>
    <t>1112107042  SANTANDER 1800004390</t>
  </si>
  <si>
    <t>1112107043  SANTANDER 18000043682 Evercast</t>
  </si>
  <si>
    <t>1112107044  SANTANDER 1800004198</t>
  </si>
  <si>
    <t>1112107045  SANTANDER 1800004446</t>
  </si>
  <si>
    <t>1112107046  SANTANDER  180000469</t>
  </si>
  <si>
    <t>1112 Bancos/Tesoreria</t>
  </si>
  <si>
    <t>1236262200 EDIFICACIÓN NO HABITACIONAL</t>
  </si>
  <si>
    <t>1241151100 MUEBLES DE OFICINA Y ESTANTERÍA 2011</t>
  </si>
  <si>
    <t>1241351500 EQUIPO DE CÓMPUTO Y DE TECNOLOGÍAS DE LA INF 2011</t>
  </si>
  <si>
    <t>1243153100 EQUIPO MÉDICO Y DE LABORATORIO</t>
  </si>
  <si>
    <t>1246656600 EQUIPOS DE GENERACIÓN ELÉCTRICA, APAR Y ACC 2011</t>
  </si>
  <si>
    <t>1246756700 HERRAMIENTAS Y MÁQUINAS-HERRAMIENTAS 2011</t>
  </si>
  <si>
    <t xml:space="preserve">                          ING. JOSÉ DE JESÚS ROMO GUTIERREZ</t>
  </si>
  <si>
    <t xml:space="preserve">                                  SECRETARIO ADMINISTRATIVO</t>
  </si>
  <si>
    <t>INFORME DE PASIVOS CONTINGENTES</t>
  </si>
  <si>
    <t>7 6.9</t>
  </si>
  <si>
    <t>Entidades Paraestatales</t>
  </si>
  <si>
    <t>516832130</t>
  </si>
  <si>
    <t>GASTOS DE OPERACIÓN DE LA UNIVERSIDAD PO</t>
  </si>
  <si>
    <t xml:space="preserve">  APROVECHAMIENTOS</t>
  </si>
  <si>
    <t xml:space="preserve">  APROVECHAMIENTOS  TIPO CORRIENTE</t>
  </si>
  <si>
    <t xml:space="preserve">  APROVECHAMIENTOS NO COMPRENDIDOS EN</t>
  </si>
  <si>
    <t xml:space="preserve">  OTROS RECURSOS</t>
  </si>
  <si>
    <t>2112101001  PROVEEDORES DE BIENES Y SERVICI</t>
  </si>
  <si>
    <t>2117919003  DESCUENTO POR TELEFONÍA</t>
  </si>
  <si>
    <t>2119905007  PROYECTO DE INTERNACIONALIZACIÓ</t>
  </si>
  <si>
    <t>4159510903  EXAMENES DE INGLÉS</t>
  </si>
  <si>
    <t>PARTICIPACIONES, APORTACIONES</t>
  </si>
  <si>
    <t>5114144000  SEGUROS MÚLTIPLES</t>
  </si>
  <si>
    <t>5115155000  APOYOS A LA CAPACITA</t>
  </si>
  <si>
    <t>5121214000  MAT.,UTILES Y EQUIPO</t>
  </si>
  <si>
    <t>5129292000  REFACCIONES, ACCESO</t>
  </si>
  <si>
    <t>5129299000  REF. OT. BIE. MUEB.</t>
  </si>
  <si>
    <t>5134349000  SERV. FIN., BANCA.</t>
  </si>
  <si>
    <t>5136361100  DIFUSION POR RADIO,</t>
  </si>
  <si>
    <t>NOTA:     EFE-03</t>
  </si>
  <si>
    <t>CUENTA</t>
  </si>
  <si>
    <t>NOMBRE DE LA CUENTA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</si>
  <si>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</si>
  <si>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</si>
  <si>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</si>
  <si>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</si>
  <si>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</si>
  <si>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</si>
  <si>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</si>
  <si>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</si>
  <si>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</si>
  <si>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</si>
  <si>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</si>
  <si>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</si>
  <si>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</si>
  <si>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</si>
  <si>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</si>
  <si>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</si>
  <si>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</si>
  <si>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</si>
  <si>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</si>
  <si>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</si>
  <si>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</si>
  <si>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</si>
  <si>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</si>
  <si>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</si>
  <si>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</si>
  <si>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</si>
  <si>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</si>
  <si>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</si>
  <si>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EFE-03 CONCILIACIÓN DEL FLUJO DE EFECTIVO</t>
  </si>
  <si>
    <t>Al 30 de Junio del 2017</t>
  </si>
  <si>
    <t>Del 01 Enero al 30 de Junio del 2017</t>
  </si>
  <si>
    <t>Del 1 de Enero al 30 de Junio de 2017</t>
  </si>
  <si>
    <t>Del 1° de Enero al 30 de Junio de 2017</t>
  </si>
  <si>
    <t>Al 30 de Junio del 2017 y Diciembre 2016</t>
  </si>
  <si>
    <t>Del 01 de Enero al 30 de Junio del 2017 y  Diciembre 2016</t>
  </si>
  <si>
    <t>18-0000-54423</t>
  </si>
  <si>
    <t>GTO OPERACIÓN ESTATAL 2017</t>
  </si>
  <si>
    <t>CONCENTRADORA FEDERAL</t>
  </si>
  <si>
    <t xml:space="preserve"> INGRESOS PROPIOS</t>
  </si>
  <si>
    <t xml:space="preserve"> PRODUCTOS</t>
  </si>
  <si>
    <t xml:space="preserve"> PRODUCTOS DE TIPO CORRIENTE</t>
  </si>
  <si>
    <t xml:space="preserve"> APROVECHAMIENTOS</t>
  </si>
  <si>
    <t xml:space="preserve"> APROVECHAMIENTOS  TIPO CORRIENTE</t>
  </si>
  <si>
    <t xml:space="preserve"> APROVECHAMIENTOS NO COMPRENDIDOS EN</t>
  </si>
  <si>
    <t xml:space="preserve"> RECURSOS FEDERALES</t>
  </si>
  <si>
    <t xml:space="preserve"> PARTICIPACIONES Y APORTACIONES</t>
  </si>
  <si>
    <t xml:space="preserve"> APORTACIONES</t>
  </si>
  <si>
    <t xml:space="preserve"> CONVENIOS</t>
  </si>
  <si>
    <t>RECURSOS ESTATALES</t>
  </si>
  <si>
    <t>TRANS., ASIGNACIONES, SUBSIDIOS Y</t>
  </si>
  <si>
    <t>TRANS. INTERNAS Y ASIGN A SECTOR PUB.</t>
  </si>
  <si>
    <t>Del 01 de Enero al 30 de Junio de 2017</t>
  </si>
  <si>
    <t>Del 01 de Enero al 30 de Junio de  2017</t>
  </si>
  <si>
    <t>UNIVERSIDAD POLITÉCNICA DE GUANAJUATO
EJERCICIO Y DESTINO DE GASTO FEDERALIZADO Y REINTEGROS
DEL 1° DE ENERO AL 30 DE JUNIO DE 2017</t>
  </si>
  <si>
    <t>UNIVERSIDAD POLITÉCNICA DE GUANAJUATO
MONTOS PAGADOS POR AYUDAS Y SUBSIDIOS
AL 30 DE JUNIO DE 2017</t>
  </si>
  <si>
    <t>4151510253  SERVICIOS BASICOS DE CAFETERIA</t>
  </si>
  <si>
    <t>5123231000  PROD. ALIM. AGRO.</t>
  </si>
  <si>
    <t>5123236000  PROD. METAL. NO</t>
  </si>
  <si>
    <t>5133331000  SERVS. LEGALES, DE</t>
  </si>
  <si>
    <t>5136365000  SERV. DE LA INDUSTR</t>
  </si>
  <si>
    <t>5137376000  VIÁTICOS EN EL EXTRANJERO</t>
  </si>
  <si>
    <t>MODIFICACION</t>
  </si>
  <si>
    <t>1112107001  SANTANDER CONCE 953</t>
  </si>
  <si>
    <t>1112107027  SANTANDER CONCE 403</t>
  </si>
  <si>
    <t>1112107048  SANTANDER 18-0000543</t>
  </si>
  <si>
    <t>1112107049  SANTANDER 18-0000543</t>
  </si>
  <si>
    <t>Correspondiente del 1° de Enero al 30 de Junio de 2017</t>
  </si>
  <si>
    <t>7400 JUICIOS</t>
  </si>
  <si>
    <t>7410 Resolución</t>
  </si>
  <si>
    <t>7420 Proceso Judicial</t>
  </si>
  <si>
    <t>Página 1</t>
  </si>
  <si>
    <t>Página 2</t>
  </si>
  <si>
    <t>Página 3</t>
  </si>
  <si>
    <t>Página 4</t>
  </si>
  <si>
    <t>Página 5</t>
  </si>
  <si>
    <t>Página 6</t>
  </si>
  <si>
    <t>Página 7</t>
  </si>
  <si>
    <t>Página 8</t>
  </si>
  <si>
    <t>Página 9</t>
  </si>
  <si>
    <t>Página 10</t>
  </si>
  <si>
    <t>Página 11</t>
  </si>
  <si>
    <t>Página 12</t>
  </si>
  <si>
    <t>Página 13</t>
  </si>
  <si>
    <t>Página 14</t>
  </si>
  <si>
    <t>Página 15</t>
  </si>
  <si>
    <t>Página 16</t>
  </si>
  <si>
    <t>Página 18</t>
  </si>
  <si>
    <t>Página 19</t>
  </si>
  <si>
    <t>Página 20</t>
  </si>
  <si>
    <t>Página 21</t>
  </si>
  <si>
    <t>Página 22</t>
  </si>
  <si>
    <t>Página 23</t>
  </si>
  <si>
    <t>Página 24</t>
  </si>
  <si>
    <t>Página 25</t>
  </si>
  <si>
    <t>Página 26</t>
  </si>
  <si>
    <t>Página 28</t>
  </si>
  <si>
    <t>Página 27</t>
  </si>
  <si>
    <t>Página 30</t>
  </si>
  <si>
    <t>Página 29</t>
  </si>
  <si>
    <t>Página 31</t>
  </si>
  <si>
    <t>Página 32</t>
  </si>
  <si>
    <t>Página 33</t>
  </si>
  <si>
    <t>Página 34</t>
  </si>
  <si>
    <t>Página 35</t>
  </si>
  <si>
    <t>Página 36</t>
  </si>
  <si>
    <t>Página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</si>
</sst>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#,##0_ ;\-#,##0\ "/>
    <numFmt numFmtId="169" formatCode="#,##0.00;\-#,##0.00;&quot; &quot;"/>
    <numFmt numFmtId="170" formatCode="#,##0;\-#,##0;&quot; &quot;"/>
    <numFmt numFmtId="171" formatCode="#,##0.000000000"/>
    <numFmt numFmtId="172" formatCode="_-[$€-2]* #,##0.00_-;\-[$€-2]* #,##0.00_-;_-[$€-2]* &quot;-&quot;??_-"/>
    <numFmt numFmtId="173" formatCode="#,##0.00_ ;\-#,##0.00\ "/>
    <numFmt numFmtId="174" formatCode="#,##0.0_ ;\-#,##0.0\ "/>
    <numFmt numFmtId="175" formatCode="#,##0.0000000000_ ;\-#,##0.0000000000\ 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3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2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9" applyNumberFormat="0" applyFont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43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0" fontId="4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7" fillId="18" borderId="51" applyNumberFormat="0" applyProtection="0">
      <alignment horizontal="left" vertical="center" indent="1"/>
    </xf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0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88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49" fontId="12" fillId="4" borderId="19" xfId="0" applyNumberFormat="1" applyFont="1" applyFill="1" applyBorder="1" applyAlignment="1">
      <alignment horizontal="left"/>
    </xf>
    <xf numFmtId="169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7" borderId="0" xfId="0" applyFont="1" applyFill="1"/>
    <xf numFmtId="0" fontId="18" fillId="7" borderId="0" xfId="0" applyFont="1" applyFill="1" applyBorder="1" applyAlignment="1"/>
    <xf numFmtId="0" fontId="17" fillId="4" borderId="0" xfId="0" applyFont="1" applyFill="1"/>
    <xf numFmtId="0" fontId="12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17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7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7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17" fillId="4" borderId="2" xfId="0" applyFont="1" applyFill="1" applyBorder="1" applyAlignment="1"/>
    <xf numFmtId="0" fontId="17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7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17" fillId="4" borderId="3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/>
    <xf numFmtId="0" fontId="17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165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165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5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7" fillId="7" borderId="0" xfId="0" applyFont="1" applyFill="1" applyBorder="1"/>
    <xf numFmtId="0" fontId="17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7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3" fillId="7" borderId="8" xfId="0" applyFont="1" applyFill="1" applyBorder="1"/>
    <xf numFmtId="0" fontId="19" fillId="4" borderId="0" xfId="0" applyFont="1" applyFill="1" applyAlignment="1">
      <alignment vertical="top"/>
    </xf>
    <xf numFmtId="0" fontId="19" fillId="4" borderId="0" xfId="0" applyFont="1" applyFill="1" applyBorder="1"/>
    <xf numFmtId="167" fontId="12" fillId="7" borderId="0" xfId="2" applyNumberFormat="1" applyFont="1" applyFill="1" applyBorder="1" applyAlignment="1">
      <alignment horizontal="center"/>
    </xf>
    <xf numFmtId="0" fontId="3" fillId="7" borderId="2" xfId="0" applyFont="1" applyFill="1" applyBorder="1"/>
    <xf numFmtId="168" fontId="3" fillId="4" borderId="0" xfId="2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3" fontId="20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7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3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3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7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165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4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4" fillId="4" borderId="0" xfId="0" applyFont="1" applyFill="1" applyBorder="1"/>
    <xf numFmtId="0" fontId="24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26" fillId="4" borderId="0" xfId="0" applyFont="1" applyFill="1"/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7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6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23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25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5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25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5" fillId="4" borderId="5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7" fillId="4" borderId="0" xfId="0" applyFont="1" applyFill="1" applyProtection="1"/>
    <xf numFmtId="0" fontId="3" fillId="4" borderId="0" xfId="0" applyFont="1" applyFill="1" applyBorder="1" applyProtection="1"/>
    <xf numFmtId="165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165" fontId="3" fillId="4" borderId="0" xfId="2" applyFont="1" applyFill="1" applyBorder="1" applyAlignment="1" applyProtection="1">
      <alignment vertical="top"/>
    </xf>
    <xf numFmtId="0" fontId="3" fillId="7" borderId="0" xfId="0" applyFont="1" applyFill="1"/>
    <xf numFmtId="167" fontId="12" fillId="7" borderId="9" xfId="2" applyNumberFormat="1" applyFont="1" applyFill="1" applyBorder="1" applyAlignment="1">
      <alignment horizontal="center" vertical="center" wrapText="1"/>
    </xf>
    <xf numFmtId="167" fontId="12" fillId="7" borderId="6" xfId="2" applyNumberFormat="1" applyFont="1" applyFill="1" applyBorder="1" applyAlignment="1">
      <alignment horizontal="center" vertical="center" wrapText="1"/>
    </xf>
    <xf numFmtId="167" fontId="12" fillId="7" borderId="10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3" fontId="26" fillId="4" borderId="0" xfId="0" applyNumberFormat="1" applyFont="1" applyFill="1" applyAlignment="1">
      <alignment horizontal="center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165" fontId="3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2" fillId="4" borderId="0" xfId="3" applyNumberFormat="1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165" fontId="17" fillId="4" borderId="0" xfId="2" applyFont="1" applyFill="1" applyAlignment="1">
      <alignment horizontal="right" wrapText="1"/>
    </xf>
    <xf numFmtId="0" fontId="17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165" fontId="17" fillId="4" borderId="4" xfId="2" applyFont="1" applyFill="1" applyBorder="1"/>
    <xf numFmtId="0" fontId="26" fillId="4" borderId="0" xfId="0" applyFont="1" applyFill="1" applyAlignment="1">
      <alignment horizontal="center"/>
    </xf>
    <xf numFmtId="165" fontId="3" fillId="4" borderId="4" xfId="2" applyFont="1" applyFill="1" applyBorder="1" applyAlignment="1" applyProtection="1">
      <protection locked="0"/>
    </xf>
    <xf numFmtId="165" fontId="3" fillId="4" borderId="0" xfId="2" applyFont="1" applyFill="1" applyBorder="1" applyAlignment="1" applyProtection="1">
      <protection locked="0"/>
    </xf>
    <xf numFmtId="0" fontId="17" fillId="0" borderId="0" xfId="0" applyFont="1"/>
    <xf numFmtId="0" fontId="17" fillId="4" borderId="11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28" fillId="0" borderId="4" xfId="0" applyFont="1" applyBorder="1"/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31" fillId="4" borderId="0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2" fillId="4" borderId="0" xfId="0" applyFont="1" applyFill="1" applyBorder="1"/>
    <xf numFmtId="0" fontId="18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9" fontId="30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9" fontId="30" fillId="4" borderId="18" xfId="0" applyNumberFormat="1" applyFont="1" applyFill="1" applyBorder="1"/>
    <xf numFmtId="169" fontId="30" fillId="4" borderId="19" xfId="0" applyNumberFormat="1" applyFont="1" applyFill="1" applyBorder="1"/>
    <xf numFmtId="0" fontId="28" fillId="4" borderId="0" xfId="0" applyFont="1" applyFill="1" applyBorder="1"/>
    <xf numFmtId="169" fontId="17" fillId="4" borderId="18" xfId="0" applyNumberFormat="1" applyFont="1" applyFill="1" applyBorder="1"/>
    <xf numFmtId="169" fontId="17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9" fontId="30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9" fontId="30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9" fontId="30" fillId="4" borderId="4" xfId="0" applyNumberFormat="1" applyFont="1" applyFill="1" applyBorder="1"/>
    <xf numFmtId="169" fontId="30" fillId="4" borderId="5" xfId="0" applyNumberFormat="1" applyFont="1" applyFill="1" applyBorder="1"/>
    <xf numFmtId="169" fontId="12" fillId="7" borderId="9" xfId="0" applyNumberFormat="1" applyFont="1" applyFill="1" applyBorder="1"/>
    <xf numFmtId="169" fontId="12" fillId="7" borderId="6" xfId="0" applyNumberFormat="1" applyFont="1" applyFill="1" applyBorder="1"/>
    <xf numFmtId="169" fontId="12" fillId="7" borderId="10" xfId="0" applyNumberFormat="1" applyFont="1" applyFill="1" applyBorder="1"/>
    <xf numFmtId="169" fontId="12" fillId="4" borderId="0" xfId="0" applyNumberFormat="1" applyFont="1" applyFill="1" applyBorder="1"/>
    <xf numFmtId="169" fontId="17" fillId="4" borderId="17" xfId="0" applyNumberFormat="1" applyFont="1" applyFill="1" applyBorder="1"/>
    <xf numFmtId="0" fontId="17" fillId="7" borderId="16" xfId="0" applyFont="1" applyFill="1" applyBorder="1"/>
    <xf numFmtId="0" fontId="18" fillId="7" borderId="17" xfId="6" applyFont="1" applyFill="1" applyBorder="1" applyAlignment="1">
      <alignment horizontal="left" vertical="center" wrapText="1"/>
    </xf>
    <xf numFmtId="4" fontId="18" fillId="7" borderId="17" xfId="5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4" fontId="17" fillId="0" borderId="17" xfId="0" applyNumberFormat="1" applyFont="1" applyBorder="1" applyAlignment="1"/>
    <xf numFmtId="0" fontId="17" fillId="0" borderId="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4" fontId="17" fillId="0" borderId="18" xfId="5" applyNumberFormat="1" applyFont="1" applyBorder="1" applyAlignment="1"/>
    <xf numFmtId="0" fontId="17" fillId="4" borderId="18" xfId="0" applyFont="1" applyFill="1" applyBorder="1"/>
    <xf numFmtId="0" fontId="17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7" fillId="0" borderId="7" xfId="5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7" fillId="0" borderId="18" xfId="0" applyNumberFormat="1" applyFont="1" applyFill="1" applyBorder="1" applyAlignment="1">
      <alignment wrapText="1"/>
    </xf>
    <xf numFmtId="4" fontId="17" fillId="0" borderId="0" xfId="5" applyNumberFormat="1" applyFont="1" applyFill="1" applyBorder="1" applyAlignment="1">
      <alignment wrapText="1"/>
    </xf>
    <xf numFmtId="49" fontId="17" fillId="0" borderId="3" xfId="0" applyNumberFormat="1" applyFont="1" applyFill="1" applyBorder="1" applyAlignment="1">
      <alignment wrapText="1"/>
    </xf>
    <xf numFmtId="49" fontId="17" fillId="0" borderId="19" xfId="0" applyNumberFormat="1" applyFont="1" applyFill="1" applyBorder="1" applyAlignment="1">
      <alignment wrapText="1"/>
    </xf>
    <xf numFmtId="4" fontId="17" fillId="0" borderId="4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left" vertical="center" wrapText="1"/>
    </xf>
    <xf numFmtId="4" fontId="18" fillId="7" borderId="16" xfId="5" applyNumberFormat="1" applyFont="1" applyFill="1" applyBorder="1" applyAlignment="1">
      <alignment horizontal="center" vertical="center" wrapText="1"/>
    </xf>
    <xf numFmtId="169" fontId="30" fillId="4" borderId="8" xfId="0" applyNumberFormat="1" applyFont="1" applyFill="1" applyBorder="1"/>
    <xf numFmtId="0" fontId="30" fillId="4" borderId="0" xfId="0" applyFont="1" applyFill="1"/>
    <xf numFmtId="0" fontId="18" fillId="7" borderId="16" xfId="6" applyFont="1" applyFill="1" applyBorder="1" applyAlignment="1">
      <alignment horizontal="center" vertical="center" wrapText="1"/>
    </xf>
    <xf numFmtId="4" fontId="17" fillId="4" borderId="0" xfId="0" applyNumberFormat="1" applyFont="1" applyFill="1" applyBorder="1"/>
    <xf numFmtId="0" fontId="35" fillId="0" borderId="16" xfId="0" applyFont="1" applyBorder="1" applyAlignment="1">
      <alignment horizontal="center" vertical="center"/>
    </xf>
    <xf numFmtId="4" fontId="17" fillId="4" borderId="0" xfId="0" applyNumberFormat="1" applyFont="1" applyFill="1"/>
    <xf numFmtId="0" fontId="36" fillId="0" borderId="0" xfId="0" applyFont="1"/>
    <xf numFmtId="4" fontId="35" fillId="0" borderId="16" xfId="0" applyNumberFormat="1" applyFont="1" applyBorder="1" applyAlignment="1">
      <alignment horizontal="center" vertical="center"/>
    </xf>
    <xf numFmtId="0" fontId="33" fillId="7" borderId="16" xfId="0" applyFont="1" applyFill="1" applyBorder="1" applyAlignment="1">
      <alignment vertical="center"/>
    </xf>
    <xf numFmtId="165" fontId="17" fillId="4" borderId="0" xfId="2" applyNumberFormat="1" applyFont="1" applyFill="1" applyBorder="1"/>
    <xf numFmtId="171" fontId="17" fillId="4" borderId="0" xfId="0" applyNumberFormat="1" applyFont="1" applyFill="1" applyBorder="1"/>
    <xf numFmtId="0" fontId="17" fillId="0" borderId="0" xfId="0" applyFont="1" applyBorder="1" applyAlignment="1"/>
    <xf numFmtId="0" fontId="17" fillId="0" borderId="0" xfId="0" applyFont="1" applyAlignment="1"/>
    <xf numFmtId="0" fontId="12" fillId="7" borderId="0" xfId="0" applyFont="1" applyFill="1" applyBorder="1" applyAlignment="1">
      <alignment horizontal="center"/>
    </xf>
    <xf numFmtId="0" fontId="18" fillId="4" borderId="0" xfId="4" applyFont="1" applyFill="1"/>
    <xf numFmtId="0" fontId="18" fillId="4" borderId="0" xfId="4" applyFont="1" applyFill="1" applyBorder="1"/>
    <xf numFmtId="0" fontId="18" fillId="4" borderId="0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18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7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165" fontId="37" fillId="4" borderId="8" xfId="2" applyFont="1" applyFill="1" applyBorder="1" applyAlignment="1">
      <alignment horizontal="center"/>
    </xf>
    <xf numFmtId="165" fontId="37" fillId="4" borderId="17" xfId="2" applyFont="1" applyFill="1" applyBorder="1" applyAlignment="1">
      <alignment horizontal="center"/>
    </xf>
    <xf numFmtId="165" fontId="34" fillId="4" borderId="18" xfId="2" applyFont="1" applyFill="1" applyBorder="1" applyAlignment="1">
      <alignment vertical="center" wrapText="1"/>
    </xf>
    <xf numFmtId="0" fontId="37" fillId="4" borderId="1" xfId="4" applyFont="1" applyFill="1" applyBorder="1" applyAlignment="1">
      <alignment horizontal="center" vertical="center"/>
    </xf>
    <xf numFmtId="0" fontId="38" fillId="4" borderId="0" xfId="4" applyFont="1" applyFill="1"/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165" fontId="37" fillId="4" borderId="5" xfId="2" applyFont="1" applyFill="1" applyBorder="1" applyAlignment="1">
      <alignment horizontal="center"/>
    </xf>
    <xf numFmtId="165" fontId="37" fillId="4" borderId="19" xfId="2" applyFont="1" applyFill="1" applyBorder="1" applyAlignment="1">
      <alignment horizontal="center"/>
    </xf>
    <xf numFmtId="0" fontId="38" fillId="4" borderId="9" xfId="4" applyFont="1" applyFill="1" applyBorder="1" applyAlignment="1">
      <alignment horizontal="centerContinuous"/>
    </xf>
    <xf numFmtId="0" fontId="38" fillId="4" borderId="6" xfId="4" applyFont="1" applyFill="1" applyBorder="1" applyAlignment="1">
      <alignment horizontal="centerContinuous"/>
    </xf>
    <xf numFmtId="0" fontId="3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165" fontId="3" fillId="4" borderId="7" xfId="2" applyFont="1" applyFill="1" applyBorder="1" applyAlignment="1">
      <alignment vertical="top" wrapText="1"/>
    </xf>
    <xf numFmtId="0" fontId="18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top" wrapText="1"/>
    </xf>
    <xf numFmtId="165" fontId="17" fillId="4" borderId="18" xfId="2" applyFont="1" applyFill="1" applyBorder="1" applyAlignment="1">
      <alignment horizontal="right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165" fontId="17" fillId="4" borderId="19" xfId="2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horizontal="justify" vertical="top" wrapText="1"/>
    </xf>
    <xf numFmtId="0" fontId="18" fillId="4" borderId="5" xfId="0" applyFont="1" applyFill="1" applyBorder="1" applyAlignment="1">
      <alignment horizontal="justify" vertical="top" wrapText="1"/>
    </xf>
    <xf numFmtId="165" fontId="18" fillId="4" borderId="19" xfId="2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4" borderId="8" xfId="0" applyFont="1" applyFill="1" applyBorder="1" applyAlignment="1">
      <alignment horizontal="justify" vertical="center" wrapText="1"/>
    </xf>
    <xf numFmtId="165" fontId="17" fillId="4" borderId="17" xfId="2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justify" vertical="center" wrapText="1"/>
    </xf>
    <xf numFmtId="165" fontId="17" fillId="4" borderId="18" xfId="2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165" fontId="17" fillId="4" borderId="19" xfId="2" applyFont="1" applyFill="1" applyBorder="1" applyAlignment="1">
      <alignment horizontal="justify" vertical="center" wrapText="1"/>
    </xf>
    <xf numFmtId="165" fontId="18" fillId="4" borderId="19" xfId="2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165" fontId="18" fillId="4" borderId="18" xfId="2" applyFont="1" applyFill="1" applyBorder="1" applyAlignment="1">
      <alignment horizontal="righ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justify" vertical="center" wrapText="1"/>
    </xf>
    <xf numFmtId="165" fontId="18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justify" vertical="center" wrapText="1"/>
    </xf>
    <xf numFmtId="165" fontId="18" fillId="4" borderId="18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justify" vertical="top"/>
    </xf>
    <xf numFmtId="0" fontId="17" fillId="4" borderId="18" xfId="0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7" fillId="4" borderId="18" xfId="0" applyFont="1" applyFill="1" applyBorder="1" applyAlignment="1">
      <alignment horizontal="right" vertical="top"/>
    </xf>
    <xf numFmtId="165" fontId="17" fillId="4" borderId="18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165" fontId="17" fillId="4" borderId="19" xfId="2" applyFont="1" applyFill="1" applyBorder="1" applyAlignment="1">
      <alignment horizontal="right" vertical="top"/>
    </xf>
    <xf numFmtId="0" fontId="18" fillId="4" borderId="3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165" fontId="18" fillId="4" borderId="19" xfId="2" applyFont="1" applyFill="1" applyBorder="1" applyAlignment="1">
      <alignment horizontal="right" vertical="top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7" fillId="4" borderId="16" xfId="0" applyFont="1" applyFill="1" applyBorder="1"/>
    <xf numFmtId="0" fontId="19" fillId="4" borderId="16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8" fillId="4" borderId="23" xfId="0" applyFont="1" applyFill="1" applyBorder="1" applyAlignment="1">
      <alignment horizontal="justify" vertical="center" wrapText="1"/>
    </xf>
    <xf numFmtId="0" fontId="17" fillId="4" borderId="28" xfId="0" applyFont="1" applyFill="1" applyBorder="1" applyAlignment="1">
      <alignment horizontal="right" vertical="center" wrapText="1"/>
    </xf>
    <xf numFmtId="0" fontId="17" fillId="4" borderId="29" xfId="0" applyFont="1" applyFill="1" applyBorder="1" applyAlignment="1">
      <alignment horizontal="right" vertical="center" wrapText="1"/>
    </xf>
    <xf numFmtId="0" fontId="17" fillId="4" borderId="3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8" fillId="4" borderId="33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5" xfId="0" applyFont="1" applyFill="1" applyBorder="1" applyAlignment="1">
      <alignment horizontal="right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justify" vertical="center" wrapText="1"/>
    </xf>
    <xf numFmtId="0" fontId="17" fillId="4" borderId="29" xfId="0" applyFont="1" applyFill="1" applyBorder="1" applyAlignment="1">
      <alignment horizontal="justify" vertical="center" wrapText="1"/>
    </xf>
    <xf numFmtId="0" fontId="17" fillId="4" borderId="30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37" xfId="0" applyFont="1" applyFill="1" applyBorder="1" applyAlignment="1">
      <alignment horizontal="justify" vertical="center" wrapText="1"/>
    </xf>
    <xf numFmtId="0" fontId="18" fillId="4" borderId="34" xfId="0" applyFont="1" applyFill="1" applyBorder="1" applyAlignment="1">
      <alignment horizontal="right" vertical="center" wrapText="1"/>
    </xf>
    <xf numFmtId="0" fontId="18" fillId="4" borderId="35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8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0" borderId="18" xfId="0" applyFont="1" applyBorder="1"/>
    <xf numFmtId="165" fontId="18" fillId="4" borderId="18" xfId="0" applyNumberFormat="1" applyFont="1" applyFill="1" applyBorder="1" applyAlignment="1">
      <alignment horizontal="right" vertical="center" wrapText="1"/>
    </xf>
    <xf numFmtId="9" fontId="17" fillId="4" borderId="18" xfId="20" applyFont="1" applyFill="1" applyBorder="1"/>
    <xf numFmtId="9" fontId="17" fillId="0" borderId="18" xfId="20" applyFont="1" applyBorder="1"/>
    <xf numFmtId="49" fontId="17" fillId="4" borderId="18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7" xfId="0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165" fontId="17" fillId="4" borderId="1" xfId="2" applyFont="1" applyFill="1" applyBorder="1" applyAlignment="1">
      <alignment horizontal="right" vertical="top" wrapText="1"/>
    </xf>
    <xf numFmtId="165" fontId="17" fillId="4" borderId="0" xfId="2" applyFont="1" applyFill="1" applyBorder="1" applyAlignment="1">
      <alignment horizontal="right" vertical="top" wrapText="1"/>
    </xf>
    <xf numFmtId="165" fontId="17" fillId="4" borderId="2" xfId="2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8" fillId="4" borderId="19" xfId="0" applyFont="1" applyFill="1" applyBorder="1"/>
    <xf numFmtId="0" fontId="18" fillId="0" borderId="3" xfId="0" applyFont="1" applyBorder="1"/>
    <xf numFmtId="0" fontId="18" fillId="0" borderId="19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top"/>
    </xf>
    <xf numFmtId="0" fontId="42" fillId="4" borderId="9" xfId="4" applyFont="1" applyFill="1" applyBorder="1" applyAlignment="1">
      <alignment horizontal="centerContinuous"/>
    </xf>
    <xf numFmtId="0" fontId="42" fillId="4" borderId="6" xfId="4" applyFont="1" applyFill="1" applyBorder="1" applyAlignment="1">
      <alignment horizontal="centerContinuous"/>
    </xf>
    <xf numFmtId="0" fontId="42" fillId="4" borderId="10" xfId="4" applyFont="1" applyFill="1" applyBorder="1" applyAlignment="1">
      <alignment horizontal="left" wrapText="1" indent="1"/>
    </xf>
    <xf numFmtId="0" fontId="8" fillId="0" borderId="0" xfId="0" applyFont="1"/>
    <xf numFmtId="165" fontId="1" fillId="4" borderId="7" xfId="2" applyFont="1" applyFill="1" applyBorder="1" applyAlignment="1">
      <alignment vertical="top" wrapText="1"/>
    </xf>
    <xf numFmtId="0" fontId="12" fillId="7" borderId="7" xfId="0" applyFont="1" applyFill="1" applyBorder="1" applyAlignment="1">
      <alignment horizontal="centerContinuous"/>
    </xf>
    <xf numFmtId="0" fontId="12" fillId="4" borderId="1" xfId="1" applyNumberFormat="1" applyFont="1" applyFill="1" applyBorder="1" applyAlignment="1">
      <alignment vertical="center"/>
    </xf>
    <xf numFmtId="0" fontId="0" fillId="0" borderId="19" xfId="0" applyBorder="1"/>
    <xf numFmtId="0" fontId="17" fillId="4" borderId="0" xfId="0" applyFont="1" applyFill="1" applyBorder="1"/>
    <xf numFmtId="0" fontId="17" fillId="4" borderId="0" xfId="0" applyFont="1" applyFill="1" applyBorder="1"/>
    <xf numFmtId="0" fontId="3" fillId="4" borderId="0" xfId="0" applyFont="1" applyFill="1" applyBorder="1" applyAlignment="1" applyProtection="1">
      <alignment vertical="top"/>
      <protection locked="0"/>
    </xf>
    <xf numFmtId="0" fontId="0" fillId="0" borderId="4" xfId="0" applyBorder="1"/>
    <xf numFmtId="4" fontId="49" fillId="19" borderId="10" xfId="6" applyNumberFormat="1" applyFont="1" applyFill="1" applyBorder="1" applyAlignment="1">
      <alignment horizontal="center" vertical="center" wrapText="1"/>
    </xf>
    <xf numFmtId="49" fontId="49" fillId="19" borderId="17" xfId="6" applyNumberFormat="1" applyFont="1" applyFill="1" applyBorder="1" applyAlignment="1">
      <alignment vertical="center" wrapText="1"/>
    </xf>
    <xf numFmtId="49" fontId="49" fillId="19" borderId="19" xfId="6" applyNumberFormat="1" applyFont="1" applyFill="1" applyBorder="1" applyAlignment="1">
      <alignment horizontal="center" vertical="center" wrapText="1"/>
    </xf>
    <xf numFmtId="49" fontId="49" fillId="19" borderId="11" xfId="6" applyNumberFormat="1" applyFont="1" applyFill="1" applyBorder="1" applyAlignment="1">
      <alignment vertical="center" wrapText="1"/>
    </xf>
    <xf numFmtId="49" fontId="49" fillId="19" borderId="3" xfId="6" applyNumberFormat="1" applyFont="1" applyFill="1" applyBorder="1" applyAlignment="1">
      <alignment horizontal="center" vertical="center" wrapText="1"/>
    </xf>
    <xf numFmtId="4" fontId="49" fillId="19" borderId="9" xfId="6" applyNumberFormat="1" applyFont="1" applyFill="1" applyBorder="1" applyAlignment="1">
      <alignment horizontal="center" vertical="center" wrapText="1"/>
    </xf>
    <xf numFmtId="4" fontId="49" fillId="19" borderId="17" xfId="6" applyNumberFormat="1" applyFont="1" applyFill="1" applyBorder="1" applyAlignment="1">
      <alignment vertical="center"/>
    </xf>
    <xf numFmtId="4" fontId="49" fillId="19" borderId="19" xfId="6" applyNumberFormat="1" applyFont="1" applyFill="1" applyBorder="1" applyAlignment="1">
      <alignment horizontal="center" vertical="center"/>
    </xf>
    <xf numFmtId="0" fontId="10" fillId="0" borderId="0" xfId="0" applyFont="1"/>
    <xf numFmtId="0" fontId="8" fillId="4" borderId="0" xfId="0" applyFont="1" applyFill="1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0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8" fillId="0" borderId="52" xfId="0" applyFont="1" applyFill="1" applyBorder="1" applyAlignment="1"/>
    <xf numFmtId="0" fontId="1" fillId="0" borderId="5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/>
    <xf numFmtId="0" fontId="36" fillId="0" borderId="1" xfId="0" applyFont="1" applyBorder="1"/>
    <xf numFmtId="4" fontId="3" fillId="4" borderId="0" xfId="3" applyNumberFormat="1" applyFont="1" applyFill="1" applyBorder="1" applyAlignment="1">
      <alignment vertical="top"/>
    </xf>
    <xf numFmtId="0" fontId="17" fillId="0" borderId="7" xfId="0" applyFont="1" applyBorder="1" applyAlignment="1"/>
    <xf numFmtId="0" fontId="8" fillId="0" borderId="52" xfId="0" applyFont="1" applyFill="1" applyBorder="1"/>
    <xf numFmtId="0" fontId="8" fillId="0" borderId="40" xfId="0" applyFont="1" applyFill="1" applyBorder="1"/>
    <xf numFmtId="0" fontId="8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/>
    </xf>
    <xf numFmtId="0" fontId="37" fillId="4" borderId="7" xfId="4" applyFont="1" applyFill="1" applyBorder="1" applyAlignment="1">
      <alignment horizontal="left"/>
    </xf>
    <xf numFmtId="0" fontId="37" fillId="4" borderId="8" xfId="4" applyFont="1" applyFill="1" applyBorder="1" applyAlignment="1">
      <alignment horizontal="left"/>
    </xf>
    <xf numFmtId="0" fontId="37" fillId="4" borderId="1" xfId="4" applyFont="1" applyFill="1" applyBorder="1" applyAlignment="1">
      <alignment horizontal="left" vertical="center"/>
    </xf>
    <xf numFmtId="0" fontId="37" fillId="4" borderId="11" xfId="4" applyFont="1" applyFill="1" applyBorder="1" applyAlignment="1">
      <alignment horizontal="left"/>
    </xf>
    <xf numFmtId="0" fontId="37" fillId="4" borderId="1" xfId="4" applyFont="1" applyFill="1" applyBorder="1" applyAlignment="1">
      <alignment horizontal="left"/>
    </xf>
    <xf numFmtId="0" fontId="37" fillId="4" borderId="0" xfId="4" applyFont="1" applyFill="1" applyBorder="1" applyAlignment="1">
      <alignment horizontal="left"/>
    </xf>
    <xf numFmtId="165" fontId="17" fillId="0" borderId="0" xfId="0" applyNumberFormat="1" applyFont="1"/>
    <xf numFmtId="0" fontId="8" fillId="0" borderId="0" xfId="7" applyProtection="1">
      <protection locked="0"/>
    </xf>
    <xf numFmtId="0" fontId="18" fillId="4" borderId="6" xfId="0" applyFont="1" applyFill="1" applyBorder="1" applyAlignment="1">
      <alignment horizontal="justify" vertical="center" wrapText="1"/>
    </xf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173" fontId="8" fillId="0" borderId="1" xfId="7" applyNumberFormat="1" applyFont="1" applyBorder="1" applyProtection="1">
      <protection locked="0"/>
    </xf>
    <xf numFmtId="173" fontId="9" fillId="0" borderId="2" xfId="7" applyNumberFormat="1" applyFont="1" applyBorder="1" applyProtection="1">
      <protection locked="0"/>
    </xf>
    <xf numFmtId="165" fontId="18" fillId="4" borderId="0" xfId="2" applyFont="1" applyFill="1" applyBorder="1" applyAlignment="1">
      <alignment horizontal="right" vertical="center" wrapText="1"/>
    </xf>
    <xf numFmtId="165" fontId="18" fillId="4" borderId="1" xfId="2" applyFont="1" applyFill="1" applyBorder="1" applyAlignment="1">
      <alignment horizontal="right" vertical="center" wrapText="1"/>
    </xf>
    <xf numFmtId="173" fontId="8" fillId="0" borderId="18" xfId="7" applyNumberFormat="1" applyFont="1" applyBorder="1" applyProtection="1">
      <protection locked="0"/>
    </xf>
    <xf numFmtId="173" fontId="9" fillId="0" borderId="18" xfId="7" applyNumberFormat="1" applyFont="1" applyBorder="1" applyProtection="1">
      <protection locked="0"/>
    </xf>
    <xf numFmtId="173" fontId="8" fillId="0" borderId="19" xfId="7" applyNumberFormat="1" applyFont="1" applyBorder="1" applyProtection="1">
      <protection locked="0"/>
    </xf>
    <xf numFmtId="173" fontId="8" fillId="0" borderId="0" xfId="7" applyNumberFormat="1" applyFont="1" applyBorder="1" applyProtection="1">
      <protection locked="0"/>
    </xf>
    <xf numFmtId="0" fontId="8" fillId="0" borderId="0" xfId="7" applyFont="1" applyFill="1" applyBorder="1" applyProtection="1"/>
    <xf numFmtId="0" fontId="17" fillId="4" borderId="0" xfId="0" applyFont="1" applyFill="1" applyBorder="1"/>
    <xf numFmtId="0" fontId="18" fillId="7" borderId="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4" fontId="17" fillId="4" borderId="18" xfId="0" applyNumberFormat="1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 wrapText="1"/>
    </xf>
    <xf numFmtId="165" fontId="17" fillId="4" borderId="19" xfId="2" applyFont="1" applyFill="1" applyBorder="1" applyAlignment="1">
      <alignment horizontal="right" vertical="top" wrapText="1"/>
    </xf>
    <xf numFmtId="165" fontId="18" fillId="4" borderId="2" xfId="2" applyFont="1" applyFill="1" applyBorder="1" applyAlignment="1">
      <alignment horizontal="right" vertical="center" wrapText="1"/>
    </xf>
    <xf numFmtId="4" fontId="17" fillId="4" borderId="18" xfId="0" applyNumberFormat="1" applyFont="1" applyFill="1" applyBorder="1" applyAlignment="1">
      <alignment horizontal="right" vertical="center" wrapText="1"/>
    </xf>
    <xf numFmtId="165" fontId="8" fillId="0" borderId="0" xfId="2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0" fillId="0" borderId="0" xfId="0"/>
    <xf numFmtId="0" fontId="8" fillId="0" borderId="0" xfId="0" applyFont="1" applyBorder="1" applyAlignment="1"/>
    <xf numFmtId="0" fontId="8" fillId="0" borderId="0" xfId="0" applyFont="1" applyAlignment="1"/>
    <xf numFmtId="0" fontId="49" fillId="19" borderId="16" xfId="6" applyFont="1" applyFill="1" applyBorder="1" applyAlignment="1">
      <alignment horizontal="center" vertical="center" wrapText="1"/>
    </xf>
    <xf numFmtId="4" fontId="49" fillId="19" borderId="16" xfId="6" applyNumberFormat="1" applyFont="1" applyFill="1" applyBorder="1" applyAlignment="1">
      <alignment horizontal="center" vertical="center" wrapText="1"/>
    </xf>
    <xf numFmtId="0" fontId="49" fillId="19" borderId="10" xfId="6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165" fontId="17" fillId="4" borderId="18" xfId="2" applyFont="1" applyFill="1" applyBorder="1" applyAlignment="1">
      <alignment vertical="center" wrapText="1"/>
    </xf>
    <xf numFmtId="0" fontId="3" fillId="4" borderId="4" xfId="0" applyFont="1" applyFill="1" applyBorder="1" applyAlignment="1" applyProtection="1">
      <alignment vertical="top"/>
      <protection locked="0"/>
    </xf>
    <xf numFmtId="165" fontId="17" fillId="4" borderId="18" xfId="2" applyFont="1" applyFill="1" applyBorder="1" applyAlignment="1">
      <alignment horizontal="center" vertical="center" wrapText="1"/>
    </xf>
    <xf numFmtId="165" fontId="17" fillId="4" borderId="2" xfId="2" applyFont="1" applyFill="1" applyBorder="1" applyAlignment="1">
      <alignment horizontal="right" vertical="center" wrapText="1"/>
    </xf>
    <xf numFmtId="4" fontId="17" fillId="4" borderId="2" xfId="0" applyNumberFormat="1" applyFont="1" applyFill="1" applyBorder="1" applyAlignment="1">
      <alignment horizontal="right" vertical="center" wrapText="1"/>
    </xf>
    <xf numFmtId="4" fontId="8" fillId="0" borderId="18" xfId="257" applyNumberFormat="1" applyFont="1" applyBorder="1" applyProtection="1">
      <protection locked="0"/>
    </xf>
    <xf numFmtId="4" fontId="8" fillId="0" borderId="17" xfId="257" applyNumberFormat="1" applyFont="1" applyBorder="1" applyProtection="1">
      <protection locked="0"/>
    </xf>
    <xf numFmtId="165" fontId="18" fillId="4" borderId="18" xfId="2" applyFont="1" applyFill="1" applyBorder="1" applyAlignment="1">
      <alignment vertical="center" wrapText="1"/>
    </xf>
    <xf numFmtId="165" fontId="18" fillId="4" borderId="19" xfId="0" applyNumberFormat="1" applyFont="1" applyFill="1" applyBorder="1" applyAlignment="1">
      <alignment horizontal="right" vertical="center" wrapText="1"/>
    </xf>
    <xf numFmtId="9" fontId="17" fillId="0" borderId="2" xfId="20" applyFont="1" applyBorder="1"/>
    <xf numFmtId="165" fontId="17" fillId="4" borderId="0" xfId="2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left" vertical="center" wrapText="1"/>
    </xf>
    <xf numFmtId="165" fontId="18" fillId="4" borderId="2" xfId="2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right" vertical="center" wrapText="1"/>
    </xf>
    <xf numFmtId="9" fontId="17" fillId="4" borderId="2" xfId="20" applyFont="1" applyFill="1" applyBorder="1"/>
    <xf numFmtId="165" fontId="17" fillId="4" borderId="2" xfId="2" applyFont="1" applyFill="1" applyBorder="1" applyAlignment="1">
      <alignment horizontal="left" vertical="center" wrapText="1"/>
    </xf>
    <xf numFmtId="165" fontId="17" fillId="4" borderId="18" xfId="2" applyFont="1" applyFill="1" applyBorder="1" applyAlignment="1">
      <alignment horizontal="left" vertical="center" wrapText="1"/>
    </xf>
    <xf numFmtId="165" fontId="17" fillId="4" borderId="2" xfId="0" applyNumberFormat="1" applyFont="1" applyFill="1" applyBorder="1" applyAlignment="1">
      <alignment horizontal="left" vertical="center" wrapText="1"/>
    </xf>
    <xf numFmtId="165" fontId="18" fillId="4" borderId="18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165" fontId="17" fillId="4" borderId="37" xfId="0" applyNumberFormat="1" applyFont="1" applyFill="1" applyBorder="1" applyAlignment="1">
      <alignment horizontal="right" vertical="center" wrapText="1"/>
    </xf>
    <xf numFmtId="165" fontId="18" fillId="4" borderId="34" xfId="2" applyFont="1" applyFill="1" applyBorder="1" applyAlignment="1">
      <alignment horizontal="right" vertical="center" wrapText="1"/>
    </xf>
    <xf numFmtId="165" fontId="17" fillId="4" borderId="24" xfId="2" applyFont="1" applyFill="1" applyBorder="1" applyAlignment="1">
      <alignment horizontal="right" vertical="center" wrapText="1"/>
    </xf>
    <xf numFmtId="165" fontId="17" fillId="4" borderId="29" xfId="2" applyFont="1" applyFill="1" applyBorder="1" applyAlignment="1">
      <alignment horizontal="right" vertical="center" wrapText="1"/>
    </xf>
    <xf numFmtId="165" fontId="17" fillId="4" borderId="34" xfId="2" applyFont="1" applyFill="1" applyBorder="1" applyAlignment="1">
      <alignment horizontal="right" vertical="center" wrapText="1"/>
    </xf>
    <xf numFmtId="49" fontId="51" fillId="0" borderId="18" xfId="0" applyNumberFormat="1" applyFont="1" applyFill="1" applyBorder="1" applyAlignment="1">
      <alignment horizontal="left"/>
    </xf>
    <xf numFmtId="169" fontId="0" fillId="0" borderId="18" xfId="0" applyNumberFormat="1" applyFill="1" applyBorder="1"/>
    <xf numFmtId="165" fontId="12" fillId="7" borderId="16" xfId="2" applyFont="1" applyFill="1" applyBorder="1" applyAlignment="1">
      <alignment horizontal="center" vertical="center"/>
    </xf>
    <xf numFmtId="170" fontId="18" fillId="4" borderId="18" xfId="0" applyNumberFormat="1" applyFont="1" applyFill="1" applyBorder="1"/>
    <xf numFmtId="165" fontId="17" fillId="4" borderId="19" xfId="2" applyFont="1" applyFill="1" applyBorder="1"/>
    <xf numFmtId="169" fontId="0" fillId="0" borderId="18" xfId="0" applyNumberFormat="1" applyFont="1" applyFill="1" applyBorder="1"/>
    <xf numFmtId="169" fontId="18" fillId="4" borderId="18" xfId="0" applyNumberFormat="1" applyFont="1" applyFill="1" applyBorder="1"/>
    <xf numFmtId="173" fontId="17" fillId="4" borderId="0" xfId="0" applyNumberFormat="1" applyFont="1" applyFill="1"/>
    <xf numFmtId="49" fontId="52" fillId="0" borderId="18" xfId="0" applyNumberFormat="1" applyFont="1" applyFill="1" applyBorder="1" applyAlignment="1">
      <alignment horizontal="left"/>
    </xf>
    <xf numFmtId="169" fontId="18" fillId="4" borderId="17" xfId="0" applyNumberFormat="1" applyFont="1" applyFill="1" applyBorder="1"/>
    <xf numFmtId="49" fontId="51" fillId="0" borderId="19" xfId="0" applyNumberFormat="1" applyFont="1" applyFill="1" applyBorder="1" applyAlignment="1">
      <alignment horizontal="left"/>
    </xf>
    <xf numFmtId="169" fontId="17" fillId="4" borderId="0" xfId="0" applyNumberFormat="1" applyFont="1" applyFill="1"/>
    <xf numFmtId="49" fontId="12" fillId="7" borderId="16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vertical="center"/>
    </xf>
    <xf numFmtId="169" fontId="53" fillId="4" borderId="2" xfId="0" applyNumberFormat="1" applyFont="1" applyFill="1" applyBorder="1"/>
    <xf numFmtId="49" fontId="3" fillId="4" borderId="18" xfId="0" applyNumberFormat="1" applyFont="1" applyFill="1" applyBorder="1" applyAlignment="1">
      <alignment horizontal="left"/>
    </xf>
    <xf numFmtId="174" fontId="17" fillId="4" borderId="0" xfId="0" applyNumberFormat="1" applyFont="1" applyFill="1"/>
    <xf numFmtId="0" fontId="0" fillId="0" borderId="0" xfId="0"/>
    <xf numFmtId="0" fontId="18" fillId="0" borderId="0" xfId="0" applyFont="1" applyAlignment="1">
      <alignment horizontal="center" vertical="center"/>
    </xf>
    <xf numFmtId="0" fontId="17" fillId="7" borderId="0" xfId="0" applyFont="1" applyFill="1" applyAlignment="1"/>
    <xf numFmtId="0" fontId="17" fillId="0" borderId="0" xfId="0" applyFont="1" applyFill="1" applyAlignment="1"/>
    <xf numFmtId="0" fontId="44" fillId="0" borderId="0" xfId="0" applyFont="1" applyBorder="1" applyAlignment="1"/>
    <xf numFmtId="0" fontId="17" fillId="0" borderId="0" xfId="0" applyFont="1" applyFill="1"/>
    <xf numFmtId="169" fontId="17" fillId="0" borderId="18" xfId="0" applyNumberFormat="1" applyFont="1" applyFill="1" applyBorder="1"/>
    <xf numFmtId="169" fontId="18" fillId="0" borderId="18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165" fontId="34" fillId="4" borderId="19" xfId="2" applyFont="1" applyFill="1" applyBorder="1" applyAlignment="1">
      <alignment vertical="center" wrapText="1"/>
    </xf>
    <xf numFmtId="4" fontId="26" fillId="0" borderId="0" xfId="0" applyNumberFormat="1" applyFont="1" applyAlignment="1">
      <alignment horizontal="center"/>
    </xf>
    <xf numFmtId="4" fontId="8" fillId="0" borderId="18" xfId="0" applyNumberFormat="1" applyFont="1" applyBorder="1" applyProtection="1">
      <protection locked="0"/>
    </xf>
    <xf numFmtId="0" fontId="0" fillId="0" borderId="0" xfId="0"/>
    <xf numFmtId="165" fontId="18" fillId="0" borderId="17" xfId="2" applyFont="1" applyFill="1" applyBorder="1" applyAlignment="1">
      <alignment horizontal="right" vertical="center" wrapText="1"/>
    </xf>
    <xf numFmtId="165" fontId="18" fillId="0" borderId="11" xfId="2" applyFont="1" applyFill="1" applyBorder="1" applyAlignment="1">
      <alignment horizontal="right" vertical="center" wrapText="1"/>
    </xf>
    <xf numFmtId="165" fontId="18" fillId="0" borderId="7" xfId="2" applyFont="1" applyFill="1" applyBorder="1" applyAlignment="1">
      <alignment horizontal="right" vertical="center" wrapText="1"/>
    </xf>
    <xf numFmtId="173" fontId="8" fillId="0" borderId="1" xfId="7" applyNumberFormat="1" applyFont="1" applyFill="1" applyBorder="1" applyProtection="1">
      <protection locked="0"/>
    </xf>
    <xf numFmtId="173" fontId="8" fillId="0" borderId="0" xfId="7" applyNumberFormat="1" applyFont="1" applyFill="1" applyBorder="1" applyProtection="1">
      <protection locked="0"/>
    </xf>
    <xf numFmtId="173" fontId="8" fillId="0" borderId="18" xfId="7" applyNumberFormat="1" applyFont="1" applyFill="1" applyBorder="1" applyProtection="1">
      <protection locked="0"/>
    </xf>
    <xf numFmtId="165" fontId="18" fillId="0" borderId="1" xfId="2" applyFont="1" applyFill="1" applyBorder="1" applyAlignment="1">
      <alignment horizontal="right" vertical="center" wrapText="1"/>
    </xf>
    <xf numFmtId="165" fontId="18" fillId="0" borderId="18" xfId="2" applyFont="1" applyFill="1" applyBorder="1" applyAlignment="1">
      <alignment horizontal="right" vertical="center" wrapText="1"/>
    </xf>
    <xf numFmtId="165" fontId="18" fillId="0" borderId="0" xfId="2" applyFont="1" applyFill="1" applyBorder="1" applyAlignment="1">
      <alignment horizontal="right" vertical="center" wrapText="1"/>
    </xf>
    <xf numFmtId="173" fontId="9" fillId="0" borderId="1" xfId="7" applyNumberFormat="1" applyFont="1" applyBorder="1" applyProtection="1">
      <protection locked="0"/>
    </xf>
    <xf numFmtId="173" fontId="8" fillId="0" borderId="3" xfId="7" applyNumberFormat="1" applyFont="1" applyBorder="1" applyProtection="1">
      <protection locked="0"/>
    </xf>
    <xf numFmtId="0" fontId="17" fillId="7" borderId="9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0" fontId="17" fillId="4" borderId="0" xfId="0" applyFont="1" applyFill="1" applyBorder="1"/>
    <xf numFmtId="0" fontId="34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9" fontId="54" fillId="0" borderId="18" xfId="0" applyNumberFormat="1" applyFont="1" applyFill="1" applyBorder="1"/>
    <xf numFmtId="175" fontId="17" fillId="4" borderId="0" xfId="0" applyNumberFormat="1" applyFont="1" applyFill="1"/>
    <xf numFmtId="0" fontId="0" fillId="0" borderId="0" xfId="0" applyBorder="1"/>
    <xf numFmtId="4" fontId="8" fillId="0" borderId="0" xfId="315" applyNumberFormat="1" applyFont="1" applyBorder="1" applyAlignment="1"/>
    <xf numFmtId="0" fontId="9" fillId="0" borderId="0" xfId="0" applyFont="1" applyAlignment="1"/>
    <xf numFmtId="4" fontId="9" fillId="0" borderId="0" xfId="0" applyNumberFormat="1" applyFont="1" applyAlignment="1"/>
    <xf numFmtId="0" fontId="4" fillId="0" borderId="16" xfId="6" applyNumberFormat="1" applyFont="1" applyFill="1" applyBorder="1" applyAlignment="1">
      <alignment horizontal="center" vertical="top"/>
    </xf>
    <xf numFmtId="0" fontId="4" fillId="0" borderId="16" xfId="6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0" fontId="1" fillId="0" borderId="16" xfId="6" applyNumberFormat="1" applyFont="1" applyFill="1" applyBorder="1" applyAlignment="1">
      <alignment horizontal="center" vertical="top"/>
    </xf>
    <xf numFmtId="0" fontId="1" fillId="0" borderId="16" xfId="6" applyFont="1" applyFill="1" applyBorder="1" applyAlignment="1">
      <alignment vertical="top" wrapText="1"/>
    </xf>
    <xf numFmtId="0" fontId="1" fillId="0" borderId="16" xfId="6" applyFont="1" applyBorder="1" applyAlignment="1">
      <alignment vertical="top" wrapText="1"/>
    </xf>
    <xf numFmtId="0" fontId="4" fillId="0" borderId="16" xfId="6" applyFont="1" applyBorder="1" applyAlignment="1">
      <alignment vertical="top" wrapText="1"/>
    </xf>
    <xf numFmtId="0" fontId="1" fillId="0" borderId="55" xfId="6" applyNumberFormat="1" applyFont="1" applyFill="1" applyBorder="1" applyAlignment="1">
      <alignment horizontal="center" vertical="top"/>
    </xf>
    <xf numFmtId="0" fontId="1" fillId="0" borderId="55" xfId="6" applyFont="1" applyBorder="1" applyAlignment="1">
      <alignment vertical="top" wrapText="1"/>
    </xf>
    <xf numFmtId="4" fontId="8" fillId="0" borderId="55" xfId="0" applyNumberFormat="1" applyFont="1" applyFill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4" fontId="43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43" fillId="0" borderId="16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/>
    <xf numFmtId="4" fontId="8" fillId="0" borderId="16" xfId="0" applyNumberFormat="1" applyFont="1" applyBorder="1"/>
    <xf numFmtId="4" fontId="9" fillId="0" borderId="16" xfId="0" applyNumberFormat="1" applyFont="1" applyBorder="1"/>
    <xf numFmtId="0" fontId="8" fillId="0" borderId="2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257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/>
    <xf numFmtId="4" fontId="8" fillId="0" borderId="1" xfId="257" applyNumberFormat="1" applyFont="1" applyBorder="1" applyProtection="1">
      <protection locked="0"/>
    </xf>
    <xf numFmtId="4" fontId="8" fillId="0" borderId="11" xfId="257" applyNumberFormat="1" applyFont="1" applyBorder="1" applyProtection="1">
      <protection locked="0"/>
    </xf>
    <xf numFmtId="49" fontId="8" fillId="0" borderId="1" xfId="257" applyNumberFormat="1" applyFont="1" applyBorder="1" applyProtection="1">
      <protection locked="0"/>
    </xf>
    <xf numFmtId="49" fontId="8" fillId="0" borderId="11" xfId="257" applyNumberFormat="1" applyFont="1" applyBorder="1" applyProtection="1">
      <protection locked="0"/>
    </xf>
    <xf numFmtId="0" fontId="0" fillId="0" borderId="3" xfId="0" applyBorder="1"/>
    <xf numFmtId="0" fontId="0" fillId="0" borderId="18" xfId="0" applyBorder="1"/>
    <xf numFmtId="0" fontId="8" fillId="0" borderId="5" xfId="257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257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257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8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3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57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5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57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8" xfId="257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257" applyNumberFormat="1" applyFont="1" applyFill="1" applyBorder="1" applyAlignment="1" applyProtection="1">
      <alignment horizontal="right" vertical="center" wrapText="1"/>
      <protection locked="0"/>
    </xf>
    <xf numFmtId="0" fontId="9" fillId="20" borderId="4" xfId="257" applyFont="1" applyFill="1" applyBorder="1" applyAlignment="1" applyProtection="1">
      <alignment horizontal="left"/>
      <protection locked="0"/>
    </xf>
    <xf numFmtId="0" fontId="8" fillId="20" borderId="4" xfId="257" applyNumberFormat="1" applyFont="1" applyFill="1" applyBorder="1" applyAlignment="1" applyProtection="1">
      <alignment horizontal="left" vertical="center" wrapText="1"/>
      <protection locked="0"/>
    </xf>
    <xf numFmtId="0" fontId="9" fillId="20" borderId="4" xfId="257" applyNumberFormat="1" applyFont="1" applyFill="1" applyBorder="1" applyAlignment="1" applyProtection="1">
      <alignment horizontal="right" vertical="center" wrapText="1"/>
      <protection locked="0"/>
    </xf>
    <xf numFmtId="4" fontId="9" fillId="20" borderId="16" xfId="257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165" fontId="8" fillId="0" borderId="18" xfId="2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1" fillId="0" borderId="57" xfId="6" applyNumberFormat="1" applyFont="1" applyFill="1" applyBorder="1"/>
    <xf numFmtId="0" fontId="4" fillId="0" borderId="57" xfId="6" applyFont="1" applyFill="1" applyBorder="1" applyAlignment="1">
      <alignment horizontal="left"/>
    </xf>
    <xf numFmtId="0" fontId="1" fillId="0" borderId="57" xfId="6" applyFont="1" applyFill="1" applyBorder="1" applyAlignment="1">
      <alignment horizontal="left"/>
    </xf>
    <xf numFmtId="165" fontId="9" fillId="0" borderId="16" xfId="2" applyFont="1" applyBorder="1" applyAlignment="1">
      <alignment horizontal="right"/>
    </xf>
    <xf numFmtId="169" fontId="53" fillId="4" borderId="8" xfId="0" applyNumberFormat="1" applyFont="1" applyFill="1" applyBorder="1"/>
    <xf numFmtId="0" fontId="17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4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wrapText="1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12" fillId="7" borderId="6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12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center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18" fillId="7" borderId="6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3" fillId="7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7" fillId="4" borderId="0" xfId="0" applyFont="1" applyFill="1" applyBorder="1"/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3" fillId="0" borderId="16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7" borderId="11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vertical="center"/>
    </xf>
    <xf numFmtId="0" fontId="33" fillId="0" borderId="16" xfId="0" applyFont="1" applyBorder="1" applyAlignment="1">
      <alignment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165" fontId="43" fillId="4" borderId="17" xfId="2" applyFont="1" applyFill="1" applyBorder="1" applyAlignment="1">
      <alignment horizontal="right" vertical="center" wrapText="1"/>
    </xf>
    <xf numFmtId="165" fontId="43" fillId="4" borderId="19" xfId="2" applyFont="1" applyFill="1" applyBorder="1" applyAlignment="1">
      <alignment horizontal="right" vertical="center" wrapText="1"/>
    </xf>
    <xf numFmtId="165" fontId="4" fillId="0" borderId="9" xfId="2" applyFont="1" applyBorder="1" applyAlignment="1">
      <alignment horizontal="center" vertical="top" wrapText="1"/>
    </xf>
    <xf numFmtId="165" fontId="4" fillId="0" borderId="10" xfId="2" applyFont="1" applyBorder="1" applyAlignment="1">
      <alignment horizontal="center" vertical="top" wrapText="1"/>
    </xf>
    <xf numFmtId="165" fontId="34" fillId="4" borderId="17" xfId="2" applyFont="1" applyFill="1" applyBorder="1" applyAlignment="1">
      <alignment horizontal="right" vertical="center" wrapText="1"/>
    </xf>
    <xf numFmtId="165" fontId="34" fillId="4" borderId="19" xfId="2" applyFont="1" applyFill="1" applyBorder="1" applyAlignment="1">
      <alignment horizontal="right" vertical="center" wrapText="1"/>
    </xf>
    <xf numFmtId="165" fontId="12" fillId="0" borderId="9" xfId="2" applyFont="1" applyBorder="1" applyAlignment="1">
      <alignment horizontal="center" vertical="top" wrapText="1"/>
    </xf>
    <xf numFmtId="165" fontId="12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top" wrapText="1" indent="1"/>
    </xf>
    <xf numFmtId="0" fontId="17" fillId="4" borderId="29" xfId="0" applyFont="1" applyFill="1" applyBorder="1" applyAlignment="1">
      <alignment horizontal="left" vertical="top" wrapText="1" inden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 indent="3"/>
    </xf>
    <xf numFmtId="0" fontId="18" fillId="4" borderId="10" xfId="0" applyFont="1" applyFill="1" applyBorder="1" applyAlignment="1">
      <alignment horizontal="left" vertical="center" wrapText="1" indent="3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 wrapText="1" indent="3"/>
    </xf>
    <xf numFmtId="0" fontId="18" fillId="4" borderId="5" xfId="0" applyFont="1" applyFill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/>
    </xf>
    <xf numFmtId="9" fontId="18" fillId="4" borderId="3" xfId="20" applyFont="1" applyFill="1" applyBorder="1" applyAlignment="1">
      <alignment horizontal="center"/>
    </xf>
    <xf numFmtId="9" fontId="18" fillId="4" borderId="5" xfId="20" applyFont="1" applyFill="1" applyBorder="1" applyAlignment="1">
      <alignment horizontal="center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8" xfId="2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49" fillId="19" borderId="6" xfId="6" applyFont="1" applyFill="1" applyBorder="1" applyAlignment="1" applyProtection="1">
      <alignment horizontal="center" vertical="center" wrapText="1"/>
      <protection locked="0"/>
    </xf>
    <xf numFmtId="0" fontId="49" fillId="1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9" fillId="19" borderId="11" xfId="7" applyFont="1" applyFill="1" applyBorder="1" applyAlignment="1" applyProtection="1">
      <alignment horizontal="center" vertical="center" wrapText="1"/>
      <protection locked="0"/>
    </xf>
    <xf numFmtId="0" fontId="49" fillId="19" borderId="7" xfId="7" applyFont="1" applyFill="1" applyBorder="1" applyAlignment="1" applyProtection="1">
      <alignment horizontal="center" vertical="center" wrapText="1"/>
      <protection locked="0"/>
    </xf>
    <xf numFmtId="0" fontId="49" fillId="19" borderId="6" xfId="7" applyFont="1" applyFill="1" applyBorder="1" applyAlignment="1" applyProtection="1">
      <alignment horizontal="center" vertical="center" wrapText="1"/>
      <protection locked="0"/>
    </xf>
    <xf numFmtId="0" fontId="49" fillId="19" borderId="8" xfId="7" applyFont="1" applyFill="1" applyBorder="1" applyAlignment="1" applyProtection="1">
      <alignment horizontal="center" vertical="center" wrapText="1"/>
      <protection locked="0"/>
    </xf>
    <xf numFmtId="0" fontId="49" fillId="19" borderId="10" xfId="7" applyFont="1" applyFill="1" applyBorder="1" applyAlignment="1" applyProtection="1">
      <alignment horizontal="center" vertical="center" wrapText="1"/>
      <protection locked="0"/>
    </xf>
    <xf numFmtId="0" fontId="49" fillId="19" borderId="9" xfId="7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353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0 2" xfId="317"/>
    <cellStyle name="Millares 11" xfId="278"/>
    <cellStyle name="Millares 12" xfId="26"/>
    <cellStyle name="Millares 12 2" xfId="287"/>
    <cellStyle name="Millares 13" xfId="27"/>
    <cellStyle name="Millares 13 2" xfId="288"/>
    <cellStyle name="Millares 14" xfId="28"/>
    <cellStyle name="Millares 14 2" xfId="289"/>
    <cellStyle name="Millares 15" xfId="29"/>
    <cellStyle name="Millares 15 2" xfId="290"/>
    <cellStyle name="Millares 2" xfId="5"/>
    <cellStyle name="Millares 2 10" xfId="31"/>
    <cellStyle name="Millares 2 10 2" xfId="292"/>
    <cellStyle name="Millares 2 11" xfId="32"/>
    <cellStyle name="Millares 2 11 2" xfId="293"/>
    <cellStyle name="Millares 2 12" xfId="33"/>
    <cellStyle name="Millares 2 12 2" xfId="294"/>
    <cellStyle name="Millares 2 13" xfId="34"/>
    <cellStyle name="Millares 2 13 2" xfId="295"/>
    <cellStyle name="Millares 2 14" xfId="35"/>
    <cellStyle name="Millares 2 14 2" xfId="296"/>
    <cellStyle name="Millares 2 15" xfId="36"/>
    <cellStyle name="Millares 2 15 2" xfId="297"/>
    <cellStyle name="Millares 2 16" xfId="116"/>
    <cellStyle name="Millares 2 16 2" xfId="315"/>
    <cellStyle name="Millares 2 17" xfId="121"/>
    <cellStyle name="Millares 2 17 2" xfId="316"/>
    <cellStyle name="Millares 2 18" xfId="30"/>
    <cellStyle name="Millares 2 18 2" xfId="291"/>
    <cellStyle name="Millares 2 19" xfId="247"/>
    <cellStyle name="Millares 2 19 2" xfId="323"/>
    <cellStyle name="Millares 2 2" xfId="11"/>
    <cellStyle name="Millares 2 2 10" xfId="282"/>
    <cellStyle name="Millares 2 2 11" xfId="349"/>
    <cellStyle name="Millares 2 2 2" xfId="127"/>
    <cellStyle name="Millares 2 2 2 2" xfId="318"/>
    <cellStyle name="Millares 2 2 3" xfId="37"/>
    <cellStyle name="Millares 2 2 3 2" xfId="298"/>
    <cellStyle name="Millares 2 2 4" xfId="248"/>
    <cellStyle name="Millares 2 2 4 2" xfId="324"/>
    <cellStyle name="Millares 2 2 5" xfId="254"/>
    <cellStyle name="Millares 2 2 5 2" xfId="328"/>
    <cellStyle name="Millares 2 2 6" xfId="258"/>
    <cellStyle name="Millares 2 2 6 2" xfId="331"/>
    <cellStyle name="Millares 2 2 7" xfId="263"/>
    <cellStyle name="Millares 2 2 7 2" xfId="336"/>
    <cellStyle name="Millares 2 2 8" xfId="268"/>
    <cellStyle name="Millares 2 2 8 2" xfId="341"/>
    <cellStyle name="Millares 2 2 9" xfId="272"/>
    <cellStyle name="Millares 2 2 9 2" xfId="345"/>
    <cellStyle name="Millares 2 20" xfId="260"/>
    <cellStyle name="Millares 2 20 2" xfId="333"/>
    <cellStyle name="Millares 2 21" xfId="261"/>
    <cellStyle name="Millares 2 21 2" xfId="334"/>
    <cellStyle name="Millares 2 22" xfId="265"/>
    <cellStyle name="Millares 2 22 2" xfId="338"/>
    <cellStyle name="Millares 2 23" xfId="266"/>
    <cellStyle name="Millares 2 23 2" xfId="339"/>
    <cellStyle name="Millares 2 24" xfId="271"/>
    <cellStyle name="Millares 2 24 2" xfId="344"/>
    <cellStyle name="Millares 2 25" xfId="275"/>
    <cellStyle name="Millares 2 26" xfId="279"/>
    <cellStyle name="Millares 2 27" xfId="348"/>
    <cellStyle name="Millares 2 3" xfId="12"/>
    <cellStyle name="Millares 2 3 2" xfId="38"/>
    <cellStyle name="Millares 2 3 2 2" xfId="299"/>
    <cellStyle name="Millares 2 3 3" xfId="249"/>
    <cellStyle name="Millares 2 3 3 2" xfId="325"/>
    <cellStyle name="Millares 2 3 4" xfId="255"/>
    <cellStyle name="Millares 2 3 4 2" xfId="329"/>
    <cellStyle name="Millares 2 3 5" xfId="273"/>
    <cellStyle name="Millares 2 3 5 2" xfId="346"/>
    <cellStyle name="Millares 2 3 6" xfId="283"/>
    <cellStyle name="Millares 2 3 7" xfId="350"/>
    <cellStyle name="Millares 2 4" xfId="39"/>
    <cellStyle name="Millares 2 4 2" xfId="300"/>
    <cellStyle name="Millares 2 5" xfId="40"/>
    <cellStyle name="Millares 2 5 2" xfId="301"/>
    <cellStyle name="Millares 2 6" xfId="41"/>
    <cellStyle name="Millares 2 6 2" xfId="302"/>
    <cellStyle name="Millares 2 7" xfId="42"/>
    <cellStyle name="Millares 2 7 2" xfId="303"/>
    <cellStyle name="Millares 2 8" xfId="43"/>
    <cellStyle name="Millares 2 8 2" xfId="304"/>
    <cellStyle name="Millares 2 9" xfId="44"/>
    <cellStyle name="Millares 2 9 2" xfId="305"/>
    <cellStyle name="Millares 3" xfId="13"/>
    <cellStyle name="Millares 3 10" xfId="284"/>
    <cellStyle name="Millares 3 11" xfId="351"/>
    <cellStyle name="Millares 3 2" xfId="45"/>
    <cellStyle name="Millares 3 2 2" xfId="306"/>
    <cellStyle name="Millares 3 3" xfId="46"/>
    <cellStyle name="Millares 3 3 2" xfId="307"/>
    <cellStyle name="Millares 3 4" xfId="47"/>
    <cellStyle name="Millares 3 4 2" xfId="308"/>
    <cellStyle name="Millares 3 5" xfId="48"/>
    <cellStyle name="Millares 3 5 2" xfId="309"/>
    <cellStyle name="Millares 3 6" xfId="113"/>
    <cellStyle name="Millares 3 6 2" xfId="314"/>
    <cellStyle name="Millares 3 7" xfId="250"/>
    <cellStyle name="Millares 3 7 2" xfId="326"/>
    <cellStyle name="Millares 3 8" xfId="259"/>
    <cellStyle name="Millares 3 8 2" xfId="332"/>
    <cellStyle name="Millares 3 9" xfId="274"/>
    <cellStyle name="Millares 3 9 2" xfId="347"/>
    <cellStyle name="Millares 4" xfId="49"/>
    <cellStyle name="Millares 4 2" xfId="104"/>
    <cellStyle name="Millares 4 3" xfId="128"/>
    <cellStyle name="Millares 4 3 2" xfId="319"/>
    <cellStyle name="Millares 4 4" xfId="310"/>
    <cellStyle name="Millares 5" xfId="129"/>
    <cellStyle name="Millares 5 2" xfId="320"/>
    <cellStyle name="Millares 6" xfId="50"/>
    <cellStyle name="Millares 6 2" xfId="311"/>
    <cellStyle name="Millares 7" xfId="51"/>
    <cellStyle name="Millares 7 2" xfId="312"/>
    <cellStyle name="Millares 8" xfId="52"/>
    <cellStyle name="Millares 8 2" xfId="130"/>
    <cellStyle name="Millares 8 2 2" xfId="321"/>
    <cellStyle name="Millares 8 3" xfId="313"/>
    <cellStyle name="Millares 9" xfId="131"/>
    <cellStyle name="Millares 9 2" xfId="322"/>
    <cellStyle name="Moneda 2" xfId="14"/>
    <cellStyle name="Moneda 2 2" xfId="251"/>
    <cellStyle name="Moneda 2 2 2" xfId="264"/>
    <cellStyle name="Moneda 2 2 2 2" xfId="337"/>
    <cellStyle name="Moneda 2 2 3" xfId="269"/>
    <cellStyle name="Moneda 2 2 3 2" xfId="342"/>
    <cellStyle name="Moneda 2 2 4" xfId="327"/>
    <cellStyle name="Moneda 2 3" xfId="256"/>
    <cellStyle name="Moneda 2 3 2" xfId="330"/>
    <cellStyle name="Moneda 2 4" xfId="262"/>
    <cellStyle name="Moneda 2 4 2" xfId="335"/>
    <cellStyle name="Moneda 2 5" xfId="267"/>
    <cellStyle name="Moneda 2 5 2" xfId="340"/>
    <cellStyle name="Moneda 2 6" xfId="270"/>
    <cellStyle name="Moneda 2 6 2" xfId="343"/>
    <cellStyle name="Moneda 2 7" xfId="276"/>
    <cellStyle name="Moneda 2 8" xfId="285"/>
    <cellStyle name="Moneda 2 9" xfId="352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7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57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52"/>
    <cellStyle name="Normal 3 11" xfId="280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aje 3" xfId="286"/>
    <cellStyle name="Porcentual 2" xfId="9"/>
    <cellStyle name="Porcentual 2 2" xfId="253"/>
    <cellStyle name="Porcentual 2 3" xfId="281"/>
    <cellStyle name="SAPBEXstdItem" xfId="246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683559</xdr:colOff>
      <xdr:row>637</xdr:row>
      <xdr:rowOff>145676</xdr:rowOff>
    </xdr:from>
    <xdr:to>
      <xdr:col>4</xdr:col>
      <xdr:colOff>1344706</xdr:colOff>
      <xdr:row>637</xdr:row>
      <xdr:rowOff>145676</xdr:rowOff>
    </xdr:to>
    <xdr:cxnSp macro="">
      <xdr:nvCxnSpPr>
        <xdr:cNvPr id="3" name="Conector recto 2"/>
        <xdr:cNvCxnSpPr/>
      </xdr:nvCxnSpPr>
      <xdr:spPr>
        <a:xfrm>
          <a:off x="6129618" y="124934382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627529</xdr:colOff>
      <xdr:row>637</xdr:row>
      <xdr:rowOff>100854</xdr:rowOff>
    </xdr:from>
    <xdr:to>
      <xdr:col>2</xdr:col>
      <xdr:colOff>2308411</xdr:colOff>
      <xdr:row>637</xdr:row>
      <xdr:rowOff>100854</xdr:rowOff>
    </xdr:to>
    <xdr:cxnSp macro="">
      <xdr:nvCxnSpPr>
        <xdr:cNvPr id="5" name="Conector recto 4"/>
        <xdr:cNvCxnSpPr/>
      </xdr:nvCxnSpPr>
      <xdr:spPr>
        <a:xfrm>
          <a:off x="627529" y="124889560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112058</xdr:colOff>
      <xdr:row>16</xdr:row>
      <xdr:rowOff>369796</xdr:rowOff>
    </xdr:from>
    <xdr:ext cx="1750287" cy="512836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5860676" y="3877237"/>
          <a:ext cx="1750287" cy="512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661147</xdr:colOff>
      <xdr:row>19</xdr:row>
      <xdr:rowOff>44824</xdr:rowOff>
    </xdr:from>
    <xdr:ext cx="1750287" cy="468013"/>
    <xdr:sp macro="" textlink="">
      <xdr:nvSpPr>
        <xdr:cNvPr id="2" name="2 Rectángulo"/>
        <xdr:cNvSpPr/>
      </xdr:nvSpPr>
      <xdr:spPr>
        <a:xfrm>
          <a:off x="6600265" y="320488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opLeftCell="A10" zoomScale="80" zoomScaleNormal="80" zoomScalePageLayoutView="80" workbookViewId="0">
      <selection activeCell="E86" sqref="E86"/>
    </sheetView>
  </sheetViews>
  <sheetFormatPr baseColWidth="10" defaultRowHeight="12.75"/>
  <cols>
    <col min="1" max="1" width="4.85546875" style="31" customWidth="1"/>
    <col min="2" max="2" width="27.5703125" style="49" customWidth="1"/>
    <col min="3" max="3" width="37.85546875" style="31" customWidth="1"/>
    <col min="4" max="5" width="21" style="31" customWidth="1"/>
    <col min="6" max="6" width="11" style="103" customWidth="1"/>
    <col min="7" max="8" width="27.5703125" style="31" customWidth="1"/>
    <col min="9" max="10" width="21" style="31" customWidth="1"/>
    <col min="11" max="11" width="4.85546875" style="24" customWidth="1"/>
    <col min="12" max="12" width="1.7109375" style="92" customWidth="1"/>
    <col min="13" max="16384" width="11.42578125" style="31"/>
  </cols>
  <sheetData>
    <row r="1" spans="1:12" ht="6" customHeight="1">
      <c r="A1" s="88"/>
      <c r="B1" s="89"/>
      <c r="C1" s="88"/>
      <c r="D1" s="88"/>
      <c r="E1" s="88"/>
      <c r="F1" s="90"/>
      <c r="G1" s="88"/>
      <c r="H1" s="88"/>
      <c r="I1" s="88"/>
      <c r="J1" s="88"/>
      <c r="K1" s="88"/>
      <c r="L1" s="49"/>
    </row>
    <row r="2" spans="1:12" ht="14.1" customHeight="1">
      <c r="A2" s="88"/>
      <c r="B2" s="91"/>
      <c r="C2" s="760" t="s">
        <v>436</v>
      </c>
      <c r="D2" s="760"/>
      <c r="E2" s="760"/>
      <c r="F2" s="760"/>
      <c r="G2" s="760"/>
      <c r="H2" s="760"/>
      <c r="I2" s="760"/>
      <c r="J2" s="91"/>
      <c r="K2" s="91"/>
    </row>
    <row r="3" spans="1:12" ht="14.1" customHeight="1">
      <c r="A3" s="88"/>
      <c r="B3" s="91"/>
      <c r="C3" s="760" t="s">
        <v>1036</v>
      </c>
      <c r="D3" s="760"/>
      <c r="E3" s="760"/>
      <c r="F3" s="760"/>
      <c r="G3" s="760"/>
      <c r="H3" s="760"/>
      <c r="I3" s="760"/>
      <c r="J3" s="91"/>
      <c r="K3" s="91"/>
    </row>
    <row r="4" spans="1:12" ht="14.1" customHeight="1">
      <c r="A4" s="88"/>
      <c r="B4" s="93"/>
      <c r="C4" s="760" t="s">
        <v>0</v>
      </c>
      <c r="D4" s="760"/>
      <c r="E4" s="760"/>
      <c r="F4" s="760"/>
      <c r="G4" s="760"/>
      <c r="H4" s="760"/>
      <c r="I4" s="760"/>
      <c r="J4" s="93"/>
      <c r="K4" s="93"/>
    </row>
    <row r="5" spans="1:12" ht="26.25" customHeight="1">
      <c r="A5" s="94"/>
      <c r="B5" s="29"/>
      <c r="C5" s="30"/>
      <c r="D5" s="29" t="s">
        <v>3</v>
      </c>
      <c r="E5" s="758" t="s">
        <v>550</v>
      </c>
      <c r="F5" s="758"/>
      <c r="G5" s="758"/>
      <c r="H5" s="30"/>
      <c r="I5" s="30"/>
      <c r="J5" s="30"/>
      <c r="K5" s="31"/>
    </row>
    <row r="6" spans="1:12" ht="3" customHeight="1">
      <c r="A6" s="95"/>
      <c r="B6" s="95"/>
      <c r="C6" s="95"/>
      <c r="D6" s="95"/>
      <c r="E6" s="95"/>
      <c r="F6" s="96"/>
      <c r="G6" s="95"/>
      <c r="H6" s="95"/>
      <c r="I6" s="95"/>
      <c r="J6" s="95"/>
      <c r="K6" s="31"/>
      <c r="L6" s="49"/>
    </row>
    <row r="7" spans="1:12" ht="3" customHeight="1">
      <c r="A7" s="95"/>
      <c r="B7" s="95"/>
      <c r="C7" s="95"/>
      <c r="D7" s="95"/>
      <c r="E7" s="95"/>
      <c r="F7" s="96"/>
      <c r="G7" s="95"/>
      <c r="H7" s="95"/>
      <c r="I7" s="95"/>
      <c r="J7" s="95"/>
    </row>
    <row r="8" spans="1:12" s="99" customFormat="1" ht="15" customHeight="1">
      <c r="A8" s="772"/>
      <c r="B8" s="774" t="s">
        <v>75</v>
      </c>
      <c r="C8" s="774"/>
      <c r="D8" s="533" t="s">
        <v>4</v>
      </c>
      <c r="E8" s="533"/>
      <c r="F8" s="776"/>
      <c r="G8" s="774" t="s">
        <v>75</v>
      </c>
      <c r="H8" s="774"/>
      <c r="I8" s="533" t="s">
        <v>4</v>
      </c>
      <c r="J8" s="533"/>
      <c r="K8" s="97"/>
      <c r="L8" s="98"/>
    </row>
    <row r="9" spans="1:12" s="99" customFormat="1" ht="15" customHeight="1">
      <c r="A9" s="773"/>
      <c r="B9" s="775"/>
      <c r="C9" s="775"/>
      <c r="D9" s="100">
        <v>2017</v>
      </c>
      <c r="E9" s="100">
        <v>2016</v>
      </c>
      <c r="F9" s="777"/>
      <c r="G9" s="775"/>
      <c r="H9" s="775"/>
      <c r="I9" s="100">
        <v>2017</v>
      </c>
      <c r="J9" s="100">
        <v>2016</v>
      </c>
      <c r="K9" s="101"/>
      <c r="L9" s="98"/>
    </row>
    <row r="10" spans="1:12" ht="3" customHeight="1">
      <c r="A10" s="534"/>
      <c r="B10" s="95"/>
      <c r="C10" s="95"/>
      <c r="D10" s="95"/>
      <c r="E10" s="95"/>
      <c r="F10" s="96"/>
      <c r="G10" s="95"/>
      <c r="H10" s="95"/>
      <c r="I10" s="95"/>
      <c r="J10" s="95"/>
      <c r="K10" s="46"/>
      <c r="L10" s="49"/>
    </row>
    <row r="11" spans="1:12" ht="3" customHeight="1">
      <c r="A11" s="534"/>
      <c r="B11" s="95"/>
      <c r="C11" s="95"/>
      <c r="D11" s="95"/>
      <c r="E11" s="95"/>
      <c r="F11" s="96"/>
      <c r="G11" s="95"/>
      <c r="H11" s="95"/>
      <c r="I11" s="95"/>
      <c r="J11" s="95"/>
      <c r="K11" s="46"/>
    </row>
    <row r="12" spans="1:12">
      <c r="A12" s="121"/>
      <c r="B12" s="763" t="s">
        <v>5</v>
      </c>
      <c r="C12" s="763"/>
      <c r="D12" s="102"/>
      <c r="E12" s="58"/>
      <c r="G12" s="763" t="s">
        <v>6</v>
      </c>
      <c r="H12" s="763"/>
      <c r="I12" s="84"/>
      <c r="J12" s="84"/>
      <c r="K12" s="46"/>
    </row>
    <row r="13" spans="1:12" ht="5.0999999999999996" customHeight="1">
      <c r="A13" s="121"/>
      <c r="B13" s="57"/>
      <c r="C13" s="84"/>
      <c r="D13" s="48"/>
      <c r="E13" s="48"/>
      <c r="G13" s="57"/>
      <c r="H13" s="84"/>
      <c r="I13" s="53"/>
      <c r="J13" s="53"/>
      <c r="K13" s="46"/>
    </row>
    <row r="14" spans="1:12">
      <c r="A14" s="121"/>
      <c r="B14" s="762" t="s">
        <v>7</v>
      </c>
      <c r="C14" s="762"/>
      <c r="D14" s="48"/>
      <c r="E14" s="48"/>
      <c r="G14" s="762" t="s">
        <v>8</v>
      </c>
      <c r="H14" s="762"/>
      <c r="I14" s="48"/>
      <c r="J14" s="48"/>
      <c r="K14" s="46"/>
    </row>
    <row r="15" spans="1:12" ht="5.0999999999999996" customHeight="1">
      <c r="A15" s="121"/>
      <c r="B15" s="69"/>
      <c r="C15" s="61"/>
      <c r="D15" s="48"/>
      <c r="E15" s="48"/>
      <c r="G15" s="69"/>
      <c r="H15" s="61"/>
      <c r="I15" s="48"/>
      <c r="J15" s="48"/>
      <c r="K15" s="46"/>
    </row>
    <row r="16" spans="1:12">
      <c r="A16" s="121"/>
      <c r="B16" s="759" t="s">
        <v>9</v>
      </c>
      <c r="C16" s="759"/>
      <c r="D16" s="60">
        <v>67972265.640000001</v>
      </c>
      <c r="E16" s="60">
        <v>28602848.949999999</v>
      </c>
      <c r="G16" s="759" t="s">
        <v>10</v>
      </c>
      <c r="H16" s="759"/>
      <c r="I16" s="60">
        <v>3008879.56</v>
      </c>
      <c r="J16" s="60">
        <v>40245596.600000001</v>
      </c>
      <c r="K16" s="46"/>
    </row>
    <row r="17" spans="1:11">
      <c r="A17" s="121"/>
      <c r="B17" s="759" t="s">
        <v>11</v>
      </c>
      <c r="C17" s="759"/>
      <c r="D17" s="60">
        <v>193829.17</v>
      </c>
      <c r="E17" s="60">
        <v>18487803.27</v>
      </c>
      <c r="G17" s="759" t="s">
        <v>12</v>
      </c>
      <c r="H17" s="759"/>
      <c r="I17" s="60">
        <v>0</v>
      </c>
      <c r="J17" s="60">
        <v>0</v>
      </c>
      <c r="K17" s="46"/>
    </row>
    <row r="18" spans="1:11">
      <c r="A18" s="121"/>
      <c r="B18" s="759" t="s">
        <v>13</v>
      </c>
      <c r="C18" s="759"/>
      <c r="D18" s="60">
        <v>10346172.68</v>
      </c>
      <c r="E18" s="60">
        <v>13493411.1</v>
      </c>
      <c r="G18" s="759" t="s">
        <v>14</v>
      </c>
      <c r="H18" s="759"/>
      <c r="I18" s="60">
        <v>0</v>
      </c>
      <c r="J18" s="60">
        <v>0</v>
      </c>
      <c r="K18" s="46"/>
    </row>
    <row r="19" spans="1:11">
      <c r="A19" s="121"/>
      <c r="B19" s="759" t="s">
        <v>15</v>
      </c>
      <c r="C19" s="759"/>
      <c r="D19" s="60">
        <v>0</v>
      </c>
      <c r="E19" s="60">
        <v>0</v>
      </c>
      <c r="G19" s="759" t="s">
        <v>16</v>
      </c>
      <c r="H19" s="759"/>
      <c r="I19" s="60">
        <v>0</v>
      </c>
      <c r="J19" s="60">
        <v>0</v>
      </c>
      <c r="K19" s="46"/>
    </row>
    <row r="20" spans="1:11">
      <c r="A20" s="121"/>
      <c r="B20" s="759" t="s">
        <v>17</v>
      </c>
      <c r="C20" s="759"/>
      <c r="D20" s="60">
        <v>0</v>
      </c>
      <c r="E20" s="60">
        <v>0</v>
      </c>
      <c r="G20" s="759" t="s">
        <v>18</v>
      </c>
      <c r="H20" s="759"/>
      <c r="I20" s="60">
        <v>0</v>
      </c>
      <c r="J20" s="60">
        <v>0</v>
      </c>
      <c r="K20" s="46"/>
    </row>
    <row r="21" spans="1:11" ht="25.5" customHeight="1">
      <c r="A21" s="121"/>
      <c r="B21" s="759" t="s">
        <v>19</v>
      </c>
      <c r="C21" s="759"/>
      <c r="D21" s="60">
        <v>0</v>
      </c>
      <c r="E21" s="60">
        <v>0</v>
      </c>
      <c r="G21" s="761" t="s">
        <v>20</v>
      </c>
      <c r="H21" s="761"/>
      <c r="I21" s="60">
        <v>0</v>
      </c>
      <c r="J21" s="60">
        <v>0</v>
      </c>
      <c r="K21" s="46"/>
    </row>
    <row r="22" spans="1:11">
      <c r="A22" s="121"/>
      <c r="B22" s="759" t="s">
        <v>21</v>
      </c>
      <c r="C22" s="759"/>
      <c r="D22" s="60">
        <v>0</v>
      </c>
      <c r="E22" s="60">
        <v>0</v>
      </c>
      <c r="G22" s="759" t="s">
        <v>22</v>
      </c>
      <c r="H22" s="759"/>
      <c r="I22" s="60">
        <v>0</v>
      </c>
      <c r="J22" s="60">
        <v>0</v>
      </c>
      <c r="K22" s="46"/>
    </row>
    <row r="23" spans="1:11">
      <c r="A23" s="121"/>
      <c r="B23" s="104"/>
      <c r="C23" s="105"/>
      <c r="D23" s="106"/>
      <c r="E23" s="106"/>
      <c r="G23" s="759" t="s">
        <v>23</v>
      </c>
      <c r="H23" s="759"/>
      <c r="I23" s="60">
        <v>33036.94</v>
      </c>
      <c r="J23" s="60">
        <v>42098.22</v>
      </c>
      <c r="K23" s="46"/>
    </row>
    <row r="24" spans="1:11">
      <c r="A24" s="148"/>
      <c r="B24" s="762" t="s">
        <v>24</v>
      </c>
      <c r="C24" s="762"/>
      <c r="D24" s="107">
        <f>SUM(D16:D22)</f>
        <v>78512267.49000001</v>
      </c>
      <c r="E24" s="107">
        <f>SUM(E16:E22)</f>
        <v>60584063.32</v>
      </c>
      <c r="F24" s="108"/>
      <c r="G24" s="57"/>
      <c r="H24" s="84"/>
      <c r="I24" s="65"/>
      <c r="J24" s="65"/>
      <c r="K24" s="46"/>
    </row>
    <row r="25" spans="1:11">
      <c r="A25" s="148"/>
      <c r="B25" s="57"/>
      <c r="C25" s="109"/>
      <c r="D25" s="65"/>
      <c r="E25" s="65"/>
      <c r="F25" s="108"/>
      <c r="G25" s="762" t="s">
        <v>25</v>
      </c>
      <c r="H25" s="762"/>
      <c r="I25" s="107">
        <f>SUM(I16:I23)</f>
        <v>3041916.5</v>
      </c>
      <c r="J25" s="107">
        <f>SUM(J16:J23)</f>
        <v>40287694.82</v>
      </c>
      <c r="K25" s="46"/>
    </row>
    <row r="26" spans="1:11">
      <c r="A26" s="121"/>
      <c r="B26" s="104"/>
      <c r="C26" s="104"/>
      <c r="D26" s="106"/>
      <c r="E26" s="106"/>
      <c r="G26" s="110"/>
      <c r="H26" s="105"/>
      <c r="I26" s="106"/>
      <c r="J26" s="106"/>
      <c r="K26" s="46"/>
    </row>
    <row r="27" spans="1:11">
      <c r="A27" s="121"/>
      <c r="B27" s="762" t="s">
        <v>26</v>
      </c>
      <c r="C27" s="762"/>
      <c r="D27" s="48"/>
      <c r="E27" s="48"/>
      <c r="G27" s="762" t="s">
        <v>27</v>
      </c>
      <c r="H27" s="762"/>
      <c r="I27" s="48"/>
      <c r="J27" s="48"/>
      <c r="K27" s="46"/>
    </row>
    <row r="28" spans="1:11">
      <c r="A28" s="121"/>
      <c r="B28" s="104"/>
      <c r="C28" s="104"/>
      <c r="D28" s="106"/>
      <c r="E28" s="106"/>
      <c r="G28" s="104"/>
      <c r="H28" s="105"/>
      <c r="I28" s="106"/>
      <c r="J28" s="106"/>
      <c r="K28" s="46"/>
    </row>
    <row r="29" spans="1:11">
      <c r="A29" s="121"/>
      <c r="B29" s="759" t="s">
        <v>28</v>
      </c>
      <c r="C29" s="759"/>
      <c r="D29" s="60">
        <v>0</v>
      </c>
      <c r="E29" s="60">
        <v>0</v>
      </c>
      <c r="G29" s="759" t="s">
        <v>29</v>
      </c>
      <c r="H29" s="759"/>
      <c r="I29" s="60">
        <v>0</v>
      </c>
      <c r="J29" s="60">
        <v>0</v>
      </c>
      <c r="K29" s="46"/>
    </row>
    <row r="30" spans="1:11">
      <c r="A30" s="121"/>
      <c r="B30" s="759" t="s">
        <v>30</v>
      </c>
      <c r="C30" s="759"/>
      <c r="D30" s="60">
        <v>0</v>
      </c>
      <c r="E30" s="60">
        <v>0</v>
      </c>
      <c r="G30" s="759" t="s">
        <v>31</v>
      </c>
      <c r="H30" s="759"/>
      <c r="I30" s="60">
        <v>0</v>
      </c>
      <c r="J30" s="60">
        <v>0</v>
      </c>
      <c r="K30" s="46"/>
    </row>
    <row r="31" spans="1:11">
      <c r="A31" s="121"/>
      <c r="B31" s="759" t="s">
        <v>32</v>
      </c>
      <c r="C31" s="759"/>
      <c r="D31" s="60">
        <v>226879461.16999999</v>
      </c>
      <c r="E31" s="60">
        <v>218902498.56</v>
      </c>
      <c r="G31" s="759" t="s">
        <v>33</v>
      </c>
      <c r="H31" s="759"/>
      <c r="I31" s="60">
        <v>0</v>
      </c>
      <c r="J31" s="60">
        <v>0</v>
      </c>
      <c r="K31" s="46"/>
    </row>
    <row r="32" spans="1:11">
      <c r="A32" s="121"/>
      <c r="B32" s="759" t="s">
        <v>34</v>
      </c>
      <c r="C32" s="759"/>
      <c r="D32" s="60">
        <v>98220531.329999998</v>
      </c>
      <c r="E32" s="60">
        <v>96314399.689999998</v>
      </c>
      <c r="G32" s="759" t="s">
        <v>35</v>
      </c>
      <c r="H32" s="759"/>
      <c r="I32" s="60">
        <v>0</v>
      </c>
      <c r="J32" s="60">
        <v>0</v>
      </c>
      <c r="K32" s="46"/>
    </row>
    <row r="33" spans="1:11" ht="26.25" customHeight="1">
      <c r="A33" s="121"/>
      <c r="B33" s="759" t="s">
        <v>36</v>
      </c>
      <c r="C33" s="759"/>
      <c r="D33" s="60"/>
      <c r="E33" s="60"/>
      <c r="G33" s="761" t="s">
        <v>37</v>
      </c>
      <c r="H33" s="761"/>
      <c r="I33" s="60">
        <v>0</v>
      </c>
      <c r="J33" s="60">
        <v>0</v>
      </c>
      <c r="K33" s="46"/>
    </row>
    <row r="34" spans="1:11">
      <c r="A34" s="121"/>
      <c r="B34" s="759" t="s">
        <v>38</v>
      </c>
      <c r="C34" s="759"/>
      <c r="D34" s="60">
        <v>-63875546.490000002</v>
      </c>
      <c r="E34" s="60">
        <v>-63875546.490000002</v>
      </c>
      <c r="G34" s="759" t="s">
        <v>39</v>
      </c>
      <c r="H34" s="759"/>
      <c r="I34" s="60">
        <v>0</v>
      </c>
      <c r="J34" s="60">
        <v>0</v>
      </c>
      <c r="K34" s="46"/>
    </row>
    <row r="35" spans="1:11">
      <c r="A35" s="121"/>
      <c r="B35" s="759" t="s">
        <v>40</v>
      </c>
      <c r="C35" s="759"/>
      <c r="D35" s="60">
        <v>0</v>
      </c>
      <c r="E35" s="60">
        <v>0</v>
      </c>
      <c r="G35" s="104"/>
      <c r="H35" s="105"/>
      <c r="I35" s="106"/>
      <c r="J35" s="106"/>
      <c r="K35" s="46"/>
    </row>
    <row r="36" spans="1:11">
      <c r="A36" s="121"/>
      <c r="B36" s="759" t="s">
        <v>41</v>
      </c>
      <c r="C36" s="759"/>
      <c r="D36" s="60">
        <v>0</v>
      </c>
      <c r="E36" s="60">
        <v>0</v>
      </c>
      <c r="G36" s="762" t="s">
        <v>42</v>
      </c>
      <c r="H36" s="762"/>
      <c r="I36" s="107">
        <f>SUM(I29:I34)</f>
        <v>0</v>
      </c>
      <c r="J36" s="107">
        <f>SUM(J29:J34)</f>
        <v>0</v>
      </c>
      <c r="K36" s="46"/>
    </row>
    <row r="37" spans="1:11">
      <c r="A37" s="121"/>
      <c r="B37" s="759" t="s">
        <v>43</v>
      </c>
      <c r="C37" s="759"/>
      <c r="D37" s="60">
        <v>0</v>
      </c>
      <c r="E37" s="60">
        <v>0</v>
      </c>
      <c r="G37" s="57"/>
      <c r="H37" s="109"/>
      <c r="I37" s="65"/>
      <c r="J37" s="65"/>
      <c r="K37" s="46"/>
    </row>
    <row r="38" spans="1:11">
      <c r="A38" s="121"/>
      <c r="B38" s="104"/>
      <c r="C38" s="105"/>
      <c r="D38" s="106"/>
      <c r="E38" s="106"/>
      <c r="G38" s="762" t="s">
        <v>184</v>
      </c>
      <c r="H38" s="762"/>
      <c r="I38" s="107">
        <f>I25+I36</f>
        <v>3041916.5</v>
      </c>
      <c r="J38" s="107">
        <f>J25+J36</f>
        <v>40287694.82</v>
      </c>
      <c r="K38" s="46"/>
    </row>
    <row r="39" spans="1:11">
      <c r="A39" s="148"/>
      <c r="B39" s="762" t="s">
        <v>45</v>
      </c>
      <c r="C39" s="762"/>
      <c r="D39" s="107">
        <f>SUM(D29:D37)</f>
        <v>261224446.00999999</v>
      </c>
      <c r="E39" s="107">
        <f>SUM(E29:E37)</f>
        <v>251341351.75999999</v>
      </c>
      <c r="F39" s="108"/>
      <c r="G39" s="57"/>
      <c r="H39" s="111"/>
      <c r="I39" s="65"/>
      <c r="J39" s="65"/>
      <c r="K39" s="46"/>
    </row>
    <row r="40" spans="1:11">
      <c r="A40" s="121"/>
      <c r="B40" s="104"/>
      <c r="C40" s="57"/>
      <c r="D40" s="106"/>
      <c r="E40" s="106"/>
      <c r="G40" s="763" t="s">
        <v>46</v>
      </c>
      <c r="H40" s="763"/>
      <c r="I40" s="106"/>
      <c r="J40" s="106"/>
      <c r="K40" s="46"/>
    </row>
    <row r="41" spans="1:11">
      <c r="A41" s="121"/>
      <c r="B41" s="762" t="s">
        <v>185</v>
      </c>
      <c r="C41" s="762"/>
      <c r="D41" s="107">
        <f>D24+D39</f>
        <v>339736713.5</v>
      </c>
      <c r="E41" s="107">
        <f>E24+E39</f>
        <v>311925415.07999998</v>
      </c>
      <c r="G41" s="57"/>
      <c r="H41" s="111"/>
      <c r="I41" s="106"/>
      <c r="J41" s="106"/>
      <c r="K41" s="46"/>
    </row>
    <row r="42" spans="1:11">
      <c r="A42" s="121"/>
      <c r="B42" s="104"/>
      <c r="C42" s="104"/>
      <c r="D42" s="106"/>
      <c r="E42" s="106"/>
      <c r="G42" s="762" t="s">
        <v>48</v>
      </c>
      <c r="H42" s="762"/>
      <c r="I42" s="107">
        <f>SUM(I44:I46)</f>
        <v>352157536.63999999</v>
      </c>
      <c r="J42" s="107">
        <f>SUM(J44:J46)</f>
        <v>318326786.48000002</v>
      </c>
      <c r="K42" s="46"/>
    </row>
    <row r="43" spans="1:11">
      <c r="A43" s="121"/>
      <c r="B43" s="104"/>
      <c r="C43" s="104"/>
      <c r="D43" s="106"/>
      <c r="E43" s="106"/>
      <c r="G43" s="104"/>
      <c r="H43" s="58"/>
      <c r="I43" s="106"/>
      <c r="J43" s="106"/>
      <c r="K43" s="46"/>
    </row>
    <row r="44" spans="1:11">
      <c r="A44" s="121"/>
      <c r="B44" s="104"/>
      <c r="C44" s="104"/>
      <c r="D44" s="106"/>
      <c r="E44" s="106"/>
      <c r="G44" s="759" t="s">
        <v>49</v>
      </c>
      <c r="H44" s="759"/>
      <c r="I44" s="60">
        <v>346014215.39999998</v>
      </c>
      <c r="J44" s="60">
        <v>312183465.24000001</v>
      </c>
      <c r="K44" s="46"/>
    </row>
    <row r="45" spans="1:11">
      <c r="A45" s="121"/>
      <c r="B45" s="104"/>
      <c r="C45" s="771"/>
      <c r="D45" s="771"/>
      <c r="E45" s="106"/>
      <c r="G45" s="759" t="s">
        <v>50</v>
      </c>
      <c r="H45" s="759"/>
      <c r="I45" s="60">
        <v>6143321.2400000002</v>
      </c>
      <c r="J45" s="60">
        <v>6143321.2400000002</v>
      </c>
      <c r="K45" s="46"/>
    </row>
    <row r="46" spans="1:11">
      <c r="A46" s="121"/>
      <c r="B46" s="104"/>
      <c r="C46" s="771"/>
      <c r="D46" s="771"/>
      <c r="E46" s="106"/>
      <c r="G46" s="759" t="s">
        <v>51</v>
      </c>
      <c r="H46" s="759"/>
      <c r="I46" s="60">
        <v>0</v>
      </c>
      <c r="J46" s="60">
        <v>0</v>
      </c>
      <c r="K46" s="46"/>
    </row>
    <row r="47" spans="1:11">
      <c r="A47" s="121"/>
      <c r="B47" s="104"/>
      <c r="C47" s="771"/>
      <c r="D47" s="771"/>
      <c r="E47" s="106"/>
      <c r="G47" s="104"/>
      <c r="H47" s="58"/>
      <c r="I47" s="106"/>
      <c r="J47" s="106"/>
      <c r="K47" s="46"/>
    </row>
    <row r="48" spans="1:11">
      <c r="A48" s="121"/>
      <c r="B48" s="104"/>
      <c r="C48" s="771"/>
      <c r="D48" s="771"/>
      <c r="E48" s="106"/>
      <c r="G48" s="762" t="s">
        <v>52</v>
      </c>
      <c r="H48" s="762"/>
      <c r="I48" s="107">
        <f>SUM(I50:I54)</f>
        <v>-15462739.640000004</v>
      </c>
      <c r="J48" s="107">
        <f>SUM(J50:J54)</f>
        <v>-46689066.219999999</v>
      </c>
      <c r="K48" s="46"/>
    </row>
    <row r="49" spans="1:11">
      <c r="A49" s="121"/>
      <c r="B49" s="104"/>
      <c r="C49" s="771"/>
      <c r="D49" s="771"/>
      <c r="E49" s="106"/>
      <c r="G49" s="57"/>
      <c r="H49" s="58"/>
      <c r="I49" s="112"/>
      <c r="J49" s="112"/>
      <c r="K49" s="46"/>
    </row>
    <row r="50" spans="1:11">
      <c r="A50" s="121"/>
      <c r="B50" s="104"/>
      <c r="C50" s="771"/>
      <c r="D50" s="771"/>
      <c r="E50" s="106"/>
      <c r="G50" s="759" t="s">
        <v>53</v>
      </c>
      <c r="H50" s="759"/>
      <c r="I50" s="60">
        <v>32827254.199999999</v>
      </c>
      <c r="J50" s="60">
        <v>-1159294.71</v>
      </c>
      <c r="K50" s="46"/>
    </row>
    <row r="51" spans="1:11">
      <c r="A51" s="121"/>
      <c r="B51" s="104"/>
      <c r="C51" s="771"/>
      <c r="D51" s="771"/>
      <c r="E51" s="106"/>
      <c r="G51" s="759" t="s">
        <v>54</v>
      </c>
      <c r="H51" s="759"/>
      <c r="I51" s="60">
        <v>-48289993.840000004</v>
      </c>
      <c r="J51" s="60">
        <v>-45529771.509999998</v>
      </c>
      <c r="K51" s="46"/>
    </row>
    <row r="52" spans="1:11">
      <c r="A52" s="121"/>
      <c r="B52" s="104"/>
      <c r="C52" s="771"/>
      <c r="D52" s="771"/>
      <c r="E52" s="106"/>
      <c r="G52" s="759" t="s">
        <v>55</v>
      </c>
      <c r="H52" s="759"/>
      <c r="I52" s="60">
        <v>0</v>
      </c>
      <c r="J52" s="60">
        <v>0</v>
      </c>
      <c r="K52" s="46"/>
    </row>
    <row r="53" spans="1:11">
      <c r="A53" s="121"/>
      <c r="B53" s="104"/>
      <c r="C53" s="104"/>
      <c r="D53" s="106"/>
      <c r="E53" s="106"/>
      <c r="G53" s="759" t="s">
        <v>56</v>
      </c>
      <c r="H53" s="759"/>
      <c r="I53" s="60">
        <v>0</v>
      </c>
      <c r="J53" s="60">
        <v>0</v>
      </c>
      <c r="K53" s="46"/>
    </row>
    <row r="54" spans="1:11">
      <c r="A54" s="121"/>
      <c r="B54" s="104"/>
      <c r="C54" s="104"/>
      <c r="D54" s="106"/>
      <c r="E54" s="106"/>
      <c r="G54" s="759" t="s">
        <v>57</v>
      </c>
      <c r="H54" s="759"/>
      <c r="I54" s="60">
        <v>0</v>
      </c>
      <c r="J54" s="60">
        <v>0</v>
      </c>
      <c r="K54" s="46"/>
    </row>
    <row r="55" spans="1:11">
      <c r="A55" s="121"/>
      <c r="B55" s="104"/>
      <c r="C55" s="104"/>
      <c r="D55" s="106"/>
      <c r="E55" s="106"/>
      <c r="G55" s="104"/>
      <c r="H55" s="58"/>
      <c r="I55" s="106"/>
      <c r="J55" s="106"/>
      <c r="K55" s="46"/>
    </row>
    <row r="56" spans="1:11" ht="25.5" customHeight="1">
      <c r="A56" s="121"/>
      <c r="B56" s="104"/>
      <c r="C56" s="104"/>
      <c r="D56" s="106"/>
      <c r="E56" s="106"/>
      <c r="G56" s="762" t="s">
        <v>58</v>
      </c>
      <c r="H56" s="762"/>
      <c r="I56" s="107">
        <f>SUM(I58:I59)</f>
        <v>0</v>
      </c>
      <c r="J56" s="107">
        <f>SUM(J58:J59)</f>
        <v>0</v>
      </c>
      <c r="K56" s="46"/>
    </row>
    <row r="57" spans="1:11">
      <c r="A57" s="121"/>
      <c r="B57" s="104"/>
      <c r="C57" s="104"/>
      <c r="D57" s="106"/>
      <c r="E57" s="106"/>
      <c r="G57" s="104"/>
      <c r="H57" s="58"/>
      <c r="I57" s="106"/>
      <c r="J57" s="106"/>
      <c r="K57" s="46"/>
    </row>
    <row r="58" spans="1:11">
      <c r="A58" s="121"/>
      <c r="B58" s="104"/>
      <c r="C58" s="104"/>
      <c r="D58" s="106"/>
      <c r="E58" s="106"/>
      <c r="G58" s="759" t="s">
        <v>59</v>
      </c>
      <c r="H58" s="759"/>
      <c r="I58" s="60">
        <v>0</v>
      </c>
      <c r="J58" s="60">
        <v>0</v>
      </c>
      <c r="K58" s="46"/>
    </row>
    <row r="59" spans="1:11">
      <c r="A59" s="121"/>
      <c r="B59" s="104"/>
      <c r="C59" s="104"/>
      <c r="D59" s="106"/>
      <c r="E59" s="106"/>
      <c r="G59" s="759" t="s">
        <v>60</v>
      </c>
      <c r="H59" s="759"/>
      <c r="I59" s="60">
        <v>0</v>
      </c>
      <c r="J59" s="60">
        <v>0</v>
      </c>
      <c r="K59" s="46"/>
    </row>
    <row r="60" spans="1:11" ht="9.9499999999999993" customHeight="1">
      <c r="A60" s="121"/>
      <c r="B60" s="104"/>
      <c r="C60" s="104"/>
      <c r="D60" s="106"/>
      <c r="E60" s="106"/>
      <c r="G60" s="104"/>
      <c r="H60" s="113"/>
      <c r="I60" s="106"/>
      <c r="J60" s="106"/>
      <c r="K60" s="46"/>
    </row>
    <row r="61" spans="1:11">
      <c r="A61" s="121"/>
      <c r="B61" s="104"/>
      <c r="C61" s="104"/>
      <c r="D61" s="106"/>
      <c r="E61" s="106"/>
      <c r="G61" s="762" t="s">
        <v>61</v>
      </c>
      <c r="H61" s="762"/>
      <c r="I61" s="107">
        <f>I42+I48+I56</f>
        <v>336694797</v>
      </c>
      <c r="J61" s="107">
        <f>J42+J48+J56</f>
        <v>271637720.25999999</v>
      </c>
      <c r="K61" s="46"/>
    </row>
    <row r="62" spans="1:11" ht="9.9499999999999993" customHeight="1">
      <c r="A62" s="121"/>
      <c r="B62" s="104"/>
      <c r="C62" s="104"/>
      <c r="D62" s="106"/>
      <c r="E62" s="106"/>
      <c r="G62" s="104"/>
      <c r="H62" s="58"/>
      <c r="I62" s="106"/>
      <c r="J62" s="106"/>
      <c r="K62" s="46"/>
    </row>
    <row r="63" spans="1:11">
      <c r="A63" s="121"/>
      <c r="B63" s="104"/>
      <c r="C63" s="104"/>
      <c r="D63" s="106"/>
      <c r="E63" s="106"/>
      <c r="G63" s="762" t="s">
        <v>186</v>
      </c>
      <c r="H63" s="762"/>
      <c r="I63" s="107">
        <f>I38+I61</f>
        <v>339736713.5</v>
      </c>
      <c r="J63" s="107">
        <f>J38+J61</f>
        <v>311925415.07999998</v>
      </c>
      <c r="K63" s="46"/>
    </row>
    <row r="64" spans="1:11" ht="6" customHeight="1">
      <c r="A64" s="266"/>
      <c r="B64" s="114"/>
      <c r="C64" s="114"/>
      <c r="D64" s="114"/>
      <c r="E64" s="114"/>
      <c r="F64" s="115"/>
      <c r="G64" s="114"/>
      <c r="H64" s="114"/>
      <c r="I64" s="114"/>
      <c r="J64" s="114"/>
      <c r="K64" s="73"/>
    </row>
    <row r="65" spans="2:11" ht="6" customHeight="1">
      <c r="B65" s="58"/>
      <c r="C65" s="79"/>
      <c r="D65" s="80"/>
      <c r="E65" s="80"/>
      <c r="G65" s="81"/>
      <c r="H65" s="79"/>
      <c r="I65" s="80"/>
      <c r="J65" s="80"/>
    </row>
    <row r="66" spans="2:11" ht="6" customHeight="1">
      <c r="B66" s="58"/>
      <c r="C66" s="79"/>
      <c r="D66" s="80"/>
      <c r="E66" s="80"/>
      <c r="G66" s="81"/>
      <c r="H66" s="79"/>
      <c r="I66" s="80"/>
      <c r="J66" s="80"/>
    </row>
    <row r="67" spans="2:11" ht="6" customHeight="1">
      <c r="B67" s="58"/>
      <c r="C67" s="79"/>
      <c r="D67" s="80"/>
      <c r="E67" s="80"/>
      <c r="G67" s="81"/>
      <c r="H67" s="79"/>
      <c r="I67" s="80"/>
      <c r="J67" s="80"/>
    </row>
    <row r="68" spans="2:11" ht="15" customHeight="1">
      <c r="B68" s="770" t="s">
        <v>76</v>
      </c>
      <c r="C68" s="770"/>
      <c r="D68" s="770"/>
      <c r="E68" s="770"/>
      <c r="F68" s="770"/>
      <c r="G68" s="770"/>
      <c r="H68" s="770"/>
      <c r="I68" s="770"/>
      <c r="J68" s="770"/>
    </row>
    <row r="69" spans="2:11" ht="9.75" customHeight="1">
      <c r="B69" s="58"/>
      <c r="C69" s="79"/>
      <c r="D69" s="80"/>
      <c r="E69" s="80"/>
      <c r="G69" s="81"/>
      <c r="H69" s="79"/>
      <c r="I69" s="80"/>
      <c r="J69" s="80"/>
    </row>
    <row r="70" spans="2:11" ht="50.1" customHeight="1">
      <c r="B70" s="58"/>
      <c r="C70" s="769"/>
      <c r="D70" s="769"/>
      <c r="E70" s="80"/>
      <c r="G70" s="768"/>
      <c r="H70" s="768"/>
      <c r="I70" s="80"/>
      <c r="J70" s="80"/>
      <c r="K70" s="754"/>
    </row>
    <row r="71" spans="2:11" ht="14.1" customHeight="1">
      <c r="B71" s="83"/>
      <c r="C71" s="767" t="s">
        <v>551</v>
      </c>
      <c r="D71" s="767"/>
      <c r="E71" s="80"/>
      <c r="F71" s="80"/>
      <c r="G71" s="765" t="s">
        <v>552</v>
      </c>
      <c r="H71" s="765"/>
      <c r="I71" s="84"/>
      <c r="J71" s="755"/>
    </row>
    <row r="72" spans="2:11" ht="14.1" customHeight="1">
      <c r="B72" s="85"/>
      <c r="C72" s="764" t="s">
        <v>553</v>
      </c>
      <c r="D72" s="764"/>
      <c r="E72" s="86"/>
      <c r="F72" s="86"/>
      <c r="G72" s="766" t="s">
        <v>554</v>
      </c>
      <c r="H72" s="766"/>
      <c r="I72" s="84"/>
      <c r="J72" s="80"/>
    </row>
    <row r="73" spans="2:11">
      <c r="J73" s="755" t="s">
        <v>1073</v>
      </c>
    </row>
    <row r="74" spans="2:11">
      <c r="J74" s="755"/>
    </row>
  </sheetData>
  <sheetProtection formatCells="0" selectLockedCells="1"/>
  <mergeCells count="74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9"/>
  <sheetViews>
    <sheetView showGridLines="0" topLeftCell="A558" zoomScale="85" zoomScaleNormal="85" workbookViewId="0">
      <selection activeCell="F585" sqref="F585"/>
    </sheetView>
  </sheetViews>
  <sheetFormatPr baseColWidth="10" defaultRowHeight="12.75"/>
  <cols>
    <col min="1" max="1" width="4.140625" style="24" customWidth="1"/>
    <col min="2" max="2" width="11.42578125" style="24"/>
    <col min="3" max="3" width="70.28515625" style="24" customWidth="1"/>
    <col min="4" max="6" width="26.7109375" style="24" customWidth="1"/>
    <col min="7" max="7" width="14.85546875" style="24" bestFit="1" customWidth="1"/>
    <col min="8" max="16384" width="11.42578125" style="24"/>
  </cols>
  <sheetData>
    <row r="2" spans="2:12" ht="13.5" customHeight="1">
      <c r="B2" s="660"/>
      <c r="C2" s="660"/>
      <c r="D2" s="660"/>
      <c r="E2" s="660"/>
      <c r="F2" s="660"/>
      <c r="G2" s="660"/>
      <c r="H2" s="661"/>
      <c r="I2" s="661"/>
      <c r="J2" s="661"/>
      <c r="K2" s="661"/>
      <c r="L2" s="661"/>
    </row>
    <row r="3" spans="2:12" ht="15" customHeight="1">
      <c r="B3" s="839" t="s">
        <v>442</v>
      </c>
      <c r="C3" s="839"/>
      <c r="D3" s="839"/>
      <c r="E3" s="839"/>
      <c r="F3" s="839"/>
      <c r="G3" s="839"/>
    </row>
    <row r="4" spans="2:12" ht="24" customHeight="1">
      <c r="B4" s="839" t="s">
        <v>1032</v>
      </c>
      <c r="C4" s="839"/>
      <c r="D4" s="839"/>
      <c r="E4" s="839"/>
      <c r="F4" s="839"/>
      <c r="G4" s="839"/>
    </row>
    <row r="5" spans="2:12">
      <c r="C5" s="283"/>
      <c r="D5" s="284"/>
      <c r="E5" s="285"/>
      <c r="F5" s="285"/>
    </row>
    <row r="6" spans="2:12">
      <c r="C6" s="29"/>
      <c r="D6" s="138"/>
      <c r="E6" s="30"/>
      <c r="F6" s="79"/>
      <c r="G6" s="29"/>
    </row>
    <row r="7" spans="2:12">
      <c r="C7" s="600" t="s">
        <v>622</v>
      </c>
    </row>
    <row r="8" spans="2:12" ht="15">
      <c r="B8" s="840" t="s">
        <v>394</v>
      </c>
      <c r="C8" s="840"/>
      <c r="D8" s="840"/>
      <c r="E8" s="840"/>
      <c r="F8" s="840"/>
      <c r="G8" s="840"/>
      <c r="H8" s="662"/>
      <c r="I8" s="662"/>
      <c r="J8" s="662"/>
      <c r="K8" s="662"/>
      <c r="L8" s="662"/>
    </row>
    <row r="9" spans="2:12">
      <c r="C9" s="288"/>
      <c r="D9" s="138"/>
      <c r="E9" s="30"/>
      <c r="F9" s="79"/>
    </row>
    <row r="10" spans="2:12">
      <c r="C10" s="19" t="s">
        <v>385</v>
      </c>
      <c r="D10" s="289"/>
      <c r="E10" s="285"/>
      <c r="F10" s="285"/>
    </row>
    <row r="11" spans="2:12">
      <c r="C11" s="290"/>
      <c r="D11" s="284"/>
      <c r="E11" s="285"/>
      <c r="F11" s="285"/>
    </row>
    <row r="12" spans="2:12">
      <c r="C12" s="20" t="s">
        <v>360</v>
      </c>
      <c r="D12" s="284"/>
      <c r="E12" s="285"/>
      <c r="F12" s="285"/>
    </row>
    <row r="13" spans="2:12">
      <c r="D13" s="284"/>
    </row>
    <row r="14" spans="2:12">
      <c r="C14" s="291" t="s">
        <v>505</v>
      </c>
      <c r="D14" s="31"/>
      <c r="E14" s="31"/>
    </row>
    <row r="15" spans="2:12">
      <c r="C15" s="292"/>
      <c r="D15" s="31"/>
      <c r="E15" s="31"/>
    </row>
    <row r="16" spans="2:12" ht="20.25" customHeight="1">
      <c r="C16" s="293" t="s">
        <v>362</v>
      </c>
      <c r="D16" s="294" t="s">
        <v>299</v>
      </c>
      <c r="E16" s="294" t="s">
        <v>363</v>
      </c>
    </row>
    <row r="17" spans="3:5">
      <c r="C17" s="295" t="s">
        <v>503</v>
      </c>
      <c r="D17" s="296"/>
      <c r="E17" s="296">
        <v>0</v>
      </c>
    </row>
    <row r="18" spans="3:5">
      <c r="C18" s="297"/>
      <c r="D18" s="298"/>
      <c r="E18" s="298">
        <v>0</v>
      </c>
    </row>
    <row r="19" spans="3:5">
      <c r="C19" s="297" t="s">
        <v>504</v>
      </c>
      <c r="D19" s="298"/>
      <c r="E19" s="298">
        <v>0</v>
      </c>
    </row>
    <row r="20" spans="3:5" ht="15">
      <c r="C20" s="641"/>
      <c r="D20" s="642"/>
      <c r="E20" s="298">
        <v>0</v>
      </c>
    </row>
    <row r="21" spans="3:5">
      <c r="C21" s="17" t="s">
        <v>512</v>
      </c>
      <c r="D21" s="299"/>
      <c r="E21" s="299">
        <v>0</v>
      </c>
    </row>
    <row r="22" spans="3:5">
      <c r="C22" s="292"/>
      <c r="D22" s="643">
        <f>SUM(D17:D21)</f>
        <v>0</v>
      </c>
      <c r="E22" s="294"/>
    </row>
    <row r="23" spans="3:5">
      <c r="C23" s="292"/>
      <c r="D23" s="31"/>
      <c r="E23" s="31"/>
    </row>
    <row r="24" spans="3:5">
      <c r="C24" s="292"/>
      <c r="D24" s="31"/>
      <c r="E24" s="31"/>
    </row>
    <row r="25" spans="3:5">
      <c r="C25" s="291" t="s">
        <v>364</v>
      </c>
      <c r="D25" s="300"/>
      <c r="E25" s="31"/>
    </row>
    <row r="27" spans="3:5" ht="18.75" customHeight="1">
      <c r="C27" s="293" t="s">
        <v>365</v>
      </c>
      <c r="D27" s="294" t="s">
        <v>299</v>
      </c>
      <c r="E27" s="294" t="s">
        <v>300</v>
      </c>
    </row>
    <row r="28" spans="3:5">
      <c r="C28" s="297" t="s">
        <v>511</v>
      </c>
      <c r="D28" s="301"/>
      <c r="E28" s="301"/>
    </row>
    <row r="29" spans="3:5" ht="15">
      <c r="C29" s="641" t="s">
        <v>694</v>
      </c>
      <c r="D29" s="642">
        <v>75000</v>
      </c>
      <c r="E29" s="642">
        <v>75000</v>
      </c>
    </row>
    <row r="30" spans="3:5" ht="15">
      <c r="C30" s="641" t="s">
        <v>695</v>
      </c>
      <c r="D30" s="642">
        <v>-0.96</v>
      </c>
      <c r="E30" s="642">
        <v>-0.96</v>
      </c>
    </row>
    <row r="31" spans="3:5" ht="14.25" customHeight="1">
      <c r="C31" s="297" t="s">
        <v>510</v>
      </c>
      <c r="D31" s="301"/>
      <c r="E31" s="301"/>
    </row>
    <row r="32" spans="3:5" ht="14.25" customHeight="1">
      <c r="C32" s="17"/>
      <c r="D32" s="645"/>
      <c r="E32" s="645"/>
    </row>
    <row r="33" spans="3:6" ht="14.25" customHeight="1">
      <c r="D33" s="643">
        <f>SUM(D28:D32)</f>
        <v>74999.039999999994</v>
      </c>
      <c r="E33" s="643">
        <f>SUM(E28:E32)</f>
        <v>74999.039999999994</v>
      </c>
    </row>
    <row r="34" spans="3:6" ht="14.25" customHeight="1">
      <c r="D34" s="303"/>
      <c r="E34" s="303"/>
    </row>
    <row r="35" spans="3:6" ht="14.25" customHeight="1"/>
    <row r="36" spans="3:6" ht="23.25" customHeight="1">
      <c r="C36" s="293" t="s">
        <v>399</v>
      </c>
      <c r="D36" s="294" t="s">
        <v>299</v>
      </c>
      <c r="E36" s="294" t="s">
        <v>377</v>
      </c>
      <c r="F36" s="294" t="s">
        <v>378</v>
      </c>
    </row>
    <row r="37" spans="3:6" ht="14.25" customHeight="1">
      <c r="C37" s="297" t="s">
        <v>509</v>
      </c>
      <c r="D37" s="647">
        <f>+D38+D39</f>
        <v>108829.17</v>
      </c>
      <c r="E37" s="647">
        <f>+E38+E39</f>
        <v>108829.17</v>
      </c>
      <c r="F37" s="301"/>
    </row>
    <row r="38" spans="3:6" ht="14.25" customHeight="1">
      <c r="C38" s="301" t="s">
        <v>814</v>
      </c>
      <c r="D38" s="664">
        <v>107394.72</v>
      </c>
      <c r="E38" s="664">
        <v>107394.72</v>
      </c>
      <c r="F38" s="301"/>
    </row>
    <row r="39" spans="3:6" ht="14.25" customHeight="1">
      <c r="C39" s="301" t="s">
        <v>815</v>
      </c>
      <c r="D39" s="664">
        <v>1434.45</v>
      </c>
      <c r="E39" s="664">
        <v>1434.45</v>
      </c>
      <c r="F39" s="301"/>
    </row>
    <row r="40" spans="3:6" ht="14.25" customHeight="1">
      <c r="C40" s="297" t="s">
        <v>508</v>
      </c>
      <c r="D40" s="665">
        <f>+D41</f>
        <v>10000</v>
      </c>
      <c r="E40" s="665">
        <f>+E41</f>
        <v>10000</v>
      </c>
      <c r="F40" s="301"/>
    </row>
    <row r="41" spans="3:6" ht="14.25" customHeight="1">
      <c r="C41" s="301" t="s">
        <v>816</v>
      </c>
      <c r="D41" s="664">
        <v>10000</v>
      </c>
      <c r="E41" s="664">
        <v>10000</v>
      </c>
      <c r="F41" s="301"/>
    </row>
    <row r="42" spans="3:6" ht="14.25" customHeight="1">
      <c r="C42" s="297" t="s">
        <v>817</v>
      </c>
      <c r="D42" s="665">
        <f>+D43+D44</f>
        <v>10346172.68</v>
      </c>
      <c r="E42" s="665">
        <f>+E43+E44</f>
        <v>10346172.68</v>
      </c>
      <c r="F42" s="301"/>
    </row>
    <row r="43" spans="3:6" ht="14.25" customHeight="1">
      <c r="C43" s="301" t="s">
        <v>818</v>
      </c>
      <c r="D43" s="664">
        <v>10005709.99</v>
      </c>
      <c r="E43" s="664">
        <v>10005709.99</v>
      </c>
      <c r="F43" s="301"/>
    </row>
    <row r="44" spans="3:6" ht="14.25" customHeight="1">
      <c r="C44" s="302" t="s">
        <v>819</v>
      </c>
      <c r="D44" s="664">
        <v>340462.69</v>
      </c>
      <c r="E44" s="664">
        <v>340462.69</v>
      </c>
      <c r="F44" s="301"/>
    </row>
    <row r="45" spans="3:6" ht="14.25" customHeight="1">
      <c r="D45" s="643">
        <f>+D37+D40+D42</f>
        <v>10465001.85</v>
      </c>
      <c r="E45" s="643">
        <f>+E37+E40+E42</f>
        <v>10465001.85</v>
      </c>
      <c r="F45" s="294">
        <f>SUM(F36:F41)</f>
        <v>0</v>
      </c>
    </row>
    <row r="46" spans="3:6" ht="14.25" customHeight="1">
      <c r="D46" s="648"/>
      <c r="E46" s="648"/>
    </row>
    <row r="47" spans="3:6" ht="14.25" customHeight="1">
      <c r="D47" s="648"/>
      <c r="E47" s="648"/>
    </row>
    <row r="48" spans="3:6" ht="14.25" customHeight="1">
      <c r="C48" s="291" t="s">
        <v>368</v>
      </c>
    </row>
    <row r="49" spans="3:7" ht="14.25" customHeight="1">
      <c r="C49" s="304"/>
    </row>
    <row r="50" spans="3:7" ht="24" customHeight="1">
      <c r="C50" s="293" t="s">
        <v>366</v>
      </c>
      <c r="D50" s="294" t="s">
        <v>299</v>
      </c>
      <c r="E50" s="294" t="s">
        <v>367</v>
      </c>
    </row>
    <row r="51" spans="3:7" ht="14.25" customHeight="1">
      <c r="C51" s="295" t="s">
        <v>506</v>
      </c>
      <c r="D51" s="296"/>
      <c r="E51" s="296">
        <v>0</v>
      </c>
    </row>
    <row r="52" spans="3:7" ht="14.25" customHeight="1">
      <c r="C52" s="297"/>
      <c r="D52" s="298"/>
      <c r="E52" s="298">
        <v>0</v>
      </c>
    </row>
    <row r="53" spans="3:7" ht="14.25" customHeight="1">
      <c r="C53" s="297" t="s">
        <v>507</v>
      </c>
      <c r="D53" s="298"/>
      <c r="E53" s="298"/>
    </row>
    <row r="54" spans="3:7" ht="14.25" customHeight="1">
      <c r="C54" s="17"/>
      <c r="D54" s="299"/>
      <c r="E54" s="299">
        <v>0</v>
      </c>
    </row>
    <row r="55" spans="3:7" ht="14.25" customHeight="1">
      <c r="C55" s="305"/>
      <c r="D55" s="294">
        <f>SUM(D50:D54)</f>
        <v>0</v>
      </c>
      <c r="E55" s="294"/>
    </row>
    <row r="56" spans="3:7" ht="14.25" customHeight="1">
      <c r="C56" s="305"/>
      <c r="D56" s="306"/>
      <c r="E56" s="306"/>
    </row>
    <row r="57" spans="3:7" ht="9.75" customHeight="1">
      <c r="C57" s="305"/>
      <c r="D57" s="306"/>
      <c r="E57" s="306"/>
    </row>
    <row r="58" spans="3:7" ht="14.25" customHeight="1">
      <c r="C58" s="291" t="s">
        <v>369</v>
      </c>
    </row>
    <row r="59" spans="3:7" ht="14.25" customHeight="1">
      <c r="C59" s="304"/>
    </row>
    <row r="60" spans="3:7" ht="27.75" customHeight="1">
      <c r="C60" s="293" t="s">
        <v>372</v>
      </c>
      <c r="D60" s="294" t="s">
        <v>299</v>
      </c>
      <c r="E60" s="294" t="s">
        <v>363</v>
      </c>
      <c r="F60" s="307" t="s">
        <v>370</v>
      </c>
      <c r="G60" s="294" t="s">
        <v>371</v>
      </c>
    </row>
    <row r="61" spans="3:7" ht="14.25" customHeight="1">
      <c r="C61" s="308" t="s">
        <v>513</v>
      </c>
      <c r="D61" s="306"/>
      <c r="E61" s="306">
        <v>0</v>
      </c>
      <c r="F61" s="306">
        <v>0</v>
      </c>
      <c r="G61" s="309">
        <v>0</v>
      </c>
    </row>
    <row r="62" spans="3:7" ht="14.25" customHeight="1">
      <c r="C62" s="308"/>
      <c r="D62" s="306"/>
      <c r="E62" s="306">
        <v>0</v>
      </c>
      <c r="F62" s="306">
        <v>0</v>
      </c>
      <c r="G62" s="309">
        <v>0</v>
      </c>
    </row>
    <row r="63" spans="3:7" ht="14.25" customHeight="1">
      <c r="C63" s="308"/>
      <c r="D63" s="306"/>
      <c r="E63" s="306">
        <v>0</v>
      </c>
      <c r="F63" s="306">
        <v>0</v>
      </c>
      <c r="G63" s="309">
        <v>0</v>
      </c>
    </row>
    <row r="64" spans="3:7" ht="14.25" customHeight="1">
      <c r="C64" s="310"/>
      <c r="D64" s="311"/>
      <c r="E64" s="311">
        <v>0</v>
      </c>
      <c r="F64" s="311">
        <v>0</v>
      </c>
      <c r="G64" s="312">
        <v>0</v>
      </c>
    </row>
    <row r="65" spans="3:11" ht="15" customHeight="1">
      <c r="C65" s="305"/>
      <c r="D65" s="294">
        <f>SUM(D60:D64)</f>
        <v>0</v>
      </c>
      <c r="E65" s="313">
        <v>0</v>
      </c>
      <c r="F65" s="314">
        <v>0</v>
      </c>
      <c r="G65" s="315">
        <v>0</v>
      </c>
    </row>
    <row r="66" spans="3:11">
      <c r="C66" s="305"/>
      <c r="D66" s="316"/>
      <c r="E66" s="316"/>
      <c r="F66" s="316"/>
      <c r="G66" s="316"/>
    </row>
    <row r="67" spans="3:11">
      <c r="C67" s="305"/>
      <c r="D67" s="316"/>
      <c r="E67" s="316"/>
      <c r="F67" s="316"/>
      <c r="G67" s="316"/>
    </row>
    <row r="68" spans="3:11">
      <c r="C68" s="305"/>
      <c r="D68" s="316"/>
      <c r="E68" s="316"/>
      <c r="F68" s="316"/>
      <c r="G68" s="316"/>
    </row>
    <row r="69" spans="3:11" ht="26.25" customHeight="1">
      <c r="C69" s="293" t="s">
        <v>515</v>
      </c>
      <c r="D69" s="294" t="s">
        <v>299</v>
      </c>
      <c r="E69" s="294" t="s">
        <v>363</v>
      </c>
      <c r="F69" s="316"/>
      <c r="G69" s="316"/>
    </row>
    <row r="70" spans="3:11">
      <c r="C70" s="295" t="s">
        <v>514</v>
      </c>
      <c r="D70" s="309"/>
      <c r="E70" s="298">
        <v>0</v>
      </c>
      <c r="F70" s="316"/>
      <c r="G70" s="316"/>
    </row>
    <row r="71" spans="3:11">
      <c r="C71" s="17"/>
      <c r="D71" s="309"/>
      <c r="E71" s="298">
        <v>0</v>
      </c>
      <c r="F71" s="316"/>
      <c r="G71" s="316"/>
    </row>
    <row r="72" spans="3:11" ht="16.5" customHeight="1">
      <c r="C72" s="305"/>
      <c r="D72" s="294">
        <f>SUM(D70:D71)</f>
        <v>0</v>
      </c>
      <c r="E72" s="683"/>
      <c r="F72" s="316"/>
      <c r="G72" s="316"/>
    </row>
    <row r="73" spans="3:11">
      <c r="C73" s="305"/>
      <c r="D73" s="316"/>
      <c r="E73" s="316"/>
      <c r="F73" s="316"/>
      <c r="G73" s="316"/>
    </row>
    <row r="74" spans="3:11">
      <c r="C74" s="305"/>
      <c r="D74" s="316"/>
      <c r="E74" s="316"/>
      <c r="F74" s="316"/>
      <c r="G74" s="316"/>
      <c r="K74" s="24" t="s">
        <v>1081</v>
      </c>
    </row>
    <row r="75" spans="3:11">
      <c r="C75" s="291" t="s">
        <v>361</v>
      </c>
    </row>
    <row r="77" spans="3:11">
      <c r="C77" s="304"/>
    </row>
    <row r="78" spans="3:11" ht="24" customHeight="1">
      <c r="C78" s="293" t="s">
        <v>301</v>
      </c>
      <c r="D78" s="294" t="s">
        <v>302</v>
      </c>
      <c r="E78" s="294" t="s">
        <v>303</v>
      </c>
      <c r="F78" s="294" t="s">
        <v>305</v>
      </c>
    </row>
    <row r="79" spans="3:11" ht="15">
      <c r="C79" s="295" t="s">
        <v>516</v>
      </c>
      <c r="D79" s="687">
        <f>SUM(D80:D91)</f>
        <v>218902498.56000003</v>
      </c>
      <c r="E79" s="687">
        <f t="shared" ref="E79:F79" si="0">SUM(E80:E91)</f>
        <v>226879461.17000005</v>
      </c>
      <c r="F79" s="687">
        <f t="shared" si="0"/>
        <v>7976962.6100000003</v>
      </c>
    </row>
    <row r="80" spans="3:11" ht="15">
      <c r="C80" s="641" t="s">
        <v>696</v>
      </c>
      <c r="D80" s="646">
        <v>14000000</v>
      </c>
      <c r="E80" s="646">
        <v>14000000</v>
      </c>
      <c r="F80" s="646">
        <v>0</v>
      </c>
    </row>
    <row r="81" spans="3:6" ht="15">
      <c r="C81" s="641" t="s">
        <v>697</v>
      </c>
      <c r="D81" s="646">
        <v>74737729.200000003</v>
      </c>
      <c r="E81" s="646">
        <v>74737729.200000003</v>
      </c>
      <c r="F81" s="646">
        <v>0</v>
      </c>
    </row>
    <row r="82" spans="3:6" ht="15">
      <c r="C82" s="641" t="s">
        <v>698</v>
      </c>
      <c r="D82" s="646">
        <v>558272.79</v>
      </c>
      <c r="E82" s="646">
        <v>558272.79</v>
      </c>
      <c r="F82" s="646">
        <v>0</v>
      </c>
    </row>
    <row r="83" spans="3:6" ht="15">
      <c r="C83" s="641" t="s">
        <v>699</v>
      </c>
      <c r="D83" s="646">
        <v>27419166.670000002</v>
      </c>
      <c r="E83" s="646">
        <v>27419166.670000002</v>
      </c>
      <c r="F83" s="646">
        <v>0</v>
      </c>
    </row>
    <row r="84" spans="3:6" ht="15">
      <c r="C84" s="641" t="s">
        <v>700</v>
      </c>
      <c r="D84" s="646">
        <v>53597229.07</v>
      </c>
      <c r="E84" s="646">
        <v>53597229.07</v>
      </c>
      <c r="F84" s="646">
        <v>0</v>
      </c>
    </row>
    <row r="85" spans="3:6" ht="15">
      <c r="C85" s="641" t="s">
        <v>701</v>
      </c>
      <c r="D85" s="646">
        <v>27474629.66</v>
      </c>
      <c r="E85" s="646">
        <v>35451592.270000003</v>
      </c>
      <c r="F85" s="646">
        <v>7976962.6100000003</v>
      </c>
    </row>
    <row r="86" spans="3:6" ht="15">
      <c r="C86" s="641" t="s">
        <v>702</v>
      </c>
      <c r="D86" s="646">
        <v>233474.09</v>
      </c>
      <c r="E86" s="646">
        <v>233474.09</v>
      </c>
      <c r="F86" s="646">
        <v>0</v>
      </c>
    </row>
    <row r="87" spans="3:6" ht="15">
      <c r="C87" s="641" t="s">
        <v>703</v>
      </c>
      <c r="D87" s="646">
        <v>3061800.7</v>
      </c>
      <c r="E87" s="646">
        <v>3061800.7</v>
      </c>
      <c r="F87" s="646">
        <v>0</v>
      </c>
    </row>
    <row r="88" spans="3:6" ht="15">
      <c r="C88" s="641" t="s">
        <v>704</v>
      </c>
      <c r="D88" s="646">
        <v>10318612.109999999</v>
      </c>
      <c r="E88" s="646">
        <v>10318612.109999999</v>
      </c>
      <c r="F88" s="646">
        <v>0</v>
      </c>
    </row>
    <row r="89" spans="3:6" ht="15">
      <c r="C89" s="641" t="s">
        <v>705</v>
      </c>
      <c r="D89" s="646">
        <v>2903995.82</v>
      </c>
      <c r="E89" s="646">
        <v>2903995.82</v>
      </c>
      <c r="F89" s="646">
        <v>0</v>
      </c>
    </row>
    <row r="90" spans="3:6" ht="15">
      <c r="C90" s="641" t="s">
        <v>706</v>
      </c>
      <c r="D90" s="646">
        <v>2861415.3</v>
      </c>
      <c r="E90" s="646">
        <v>2861415.3</v>
      </c>
      <c r="F90" s="646">
        <v>0</v>
      </c>
    </row>
    <row r="91" spans="3:6" ht="15">
      <c r="C91" s="641" t="s">
        <v>707</v>
      </c>
      <c r="D91" s="646">
        <v>1736173.15</v>
      </c>
      <c r="E91" s="646">
        <v>1736173.15</v>
      </c>
      <c r="F91" s="646">
        <v>0</v>
      </c>
    </row>
    <row r="92" spans="3:6">
      <c r="C92" s="297" t="s">
        <v>517</v>
      </c>
      <c r="D92" s="647">
        <f>SUM(D93:D127)</f>
        <v>96314399.689999998</v>
      </c>
      <c r="E92" s="647">
        <f>SUM(E93:E127)</f>
        <v>98220531.329999998</v>
      </c>
      <c r="F92" s="647">
        <f>SUM(F93:F127)</f>
        <v>1906131.6400000001</v>
      </c>
    </row>
    <row r="93" spans="3:6" ht="15">
      <c r="C93" s="641" t="s">
        <v>708</v>
      </c>
      <c r="D93" s="646">
        <v>4835479.76</v>
      </c>
      <c r="E93" s="646">
        <v>4905432.4000000004</v>
      </c>
      <c r="F93" s="646">
        <v>69952.639999999999</v>
      </c>
    </row>
    <row r="94" spans="3:6" ht="15">
      <c r="C94" s="641" t="s">
        <v>709</v>
      </c>
      <c r="D94" s="646">
        <v>9490547.9000000004</v>
      </c>
      <c r="E94" s="646">
        <v>9490547.9000000004</v>
      </c>
      <c r="F94" s="646">
        <v>0</v>
      </c>
    </row>
    <row r="95" spans="3:6" ht="15">
      <c r="C95" s="641" t="s">
        <v>710</v>
      </c>
      <c r="D95" s="646">
        <v>1415409.58</v>
      </c>
      <c r="E95" s="646">
        <v>1415409.58</v>
      </c>
      <c r="F95" s="646">
        <v>0</v>
      </c>
    </row>
    <row r="96" spans="3:6" ht="15">
      <c r="C96" s="641" t="s">
        <v>711</v>
      </c>
      <c r="D96" s="646">
        <v>10939858.550000001</v>
      </c>
      <c r="E96" s="646">
        <v>11519761.550000001</v>
      </c>
      <c r="F96" s="646">
        <v>579903</v>
      </c>
    </row>
    <row r="97" spans="3:6" ht="15">
      <c r="C97" s="641" t="s">
        <v>712</v>
      </c>
      <c r="D97" s="646">
        <v>7872961.9800000004</v>
      </c>
      <c r="E97" s="646">
        <v>7872961.9800000004</v>
      </c>
      <c r="F97" s="646">
        <v>0</v>
      </c>
    </row>
    <row r="98" spans="3:6" ht="15">
      <c r="C98" s="641" t="s">
        <v>713</v>
      </c>
      <c r="D98" s="646">
        <v>683879.83</v>
      </c>
      <c r="E98" s="646">
        <v>683879.83</v>
      </c>
      <c r="F98" s="646">
        <v>0</v>
      </c>
    </row>
    <row r="99" spans="3:6" ht="15">
      <c r="C99" s="641" t="s">
        <v>714</v>
      </c>
      <c r="D99" s="646">
        <v>1718689.97</v>
      </c>
      <c r="E99" s="646">
        <v>1718689.97</v>
      </c>
      <c r="F99" s="646">
        <v>0</v>
      </c>
    </row>
    <row r="100" spans="3:6" ht="15">
      <c r="C100" s="641" t="s">
        <v>715</v>
      </c>
      <c r="D100" s="646">
        <v>1605678.26</v>
      </c>
      <c r="E100" s="646">
        <v>1605678.26</v>
      </c>
      <c r="F100" s="646">
        <v>0</v>
      </c>
    </row>
    <row r="101" spans="3:6" ht="15">
      <c r="C101" s="641" t="s">
        <v>716</v>
      </c>
      <c r="D101" s="646">
        <v>100000</v>
      </c>
      <c r="E101" s="646">
        <v>100000</v>
      </c>
      <c r="F101" s="646">
        <v>0</v>
      </c>
    </row>
    <row r="102" spans="3:6" ht="15">
      <c r="C102" s="641" t="s">
        <v>717</v>
      </c>
      <c r="D102" s="646">
        <v>104626.39</v>
      </c>
      <c r="E102" s="646">
        <v>104626.39</v>
      </c>
      <c r="F102" s="646">
        <v>0</v>
      </c>
    </row>
    <row r="103" spans="3:6" ht="15">
      <c r="C103" s="641" t="s">
        <v>718</v>
      </c>
      <c r="D103" s="646">
        <v>327400.15000000002</v>
      </c>
      <c r="E103" s="646">
        <v>327400.15000000002</v>
      </c>
      <c r="F103" s="646">
        <v>0</v>
      </c>
    </row>
    <row r="104" spans="3:6" ht="15">
      <c r="C104" s="641" t="s">
        <v>719</v>
      </c>
      <c r="D104" s="646">
        <v>4879144.38</v>
      </c>
      <c r="E104" s="646">
        <v>4879144.38</v>
      </c>
      <c r="F104" s="646">
        <v>0</v>
      </c>
    </row>
    <row r="105" spans="3:6" ht="15">
      <c r="C105" s="641" t="s">
        <v>720</v>
      </c>
      <c r="D105" s="646">
        <v>2576734.0499999998</v>
      </c>
      <c r="E105" s="646">
        <v>3036734.05</v>
      </c>
      <c r="F105" s="646">
        <v>460000</v>
      </c>
    </row>
    <row r="106" spans="3:6" ht="15">
      <c r="C106" s="641" t="s">
        <v>721</v>
      </c>
      <c r="D106" s="646">
        <v>689803.84</v>
      </c>
      <c r="E106" s="646">
        <v>689803.84</v>
      </c>
      <c r="F106" s="646">
        <v>0</v>
      </c>
    </row>
    <row r="107" spans="3:6" ht="15">
      <c r="C107" s="641" t="s">
        <v>722</v>
      </c>
      <c r="D107" s="646">
        <v>151505.62</v>
      </c>
      <c r="E107" s="646">
        <v>151505.62</v>
      </c>
      <c r="F107" s="646">
        <v>0</v>
      </c>
    </row>
    <row r="108" spans="3:6" ht="15">
      <c r="C108" s="641" t="s">
        <v>723</v>
      </c>
      <c r="D108" s="646">
        <v>3614882.64</v>
      </c>
      <c r="E108" s="646">
        <v>3614882.64</v>
      </c>
      <c r="F108" s="646">
        <v>0</v>
      </c>
    </row>
    <row r="109" spans="3:6" ht="15">
      <c r="C109" s="641" t="s">
        <v>724</v>
      </c>
      <c r="D109" s="646">
        <v>3747354</v>
      </c>
      <c r="E109" s="646">
        <v>3747354</v>
      </c>
      <c r="F109" s="646">
        <v>0</v>
      </c>
    </row>
    <row r="110" spans="3:6" ht="15">
      <c r="C110" s="641" t="s">
        <v>725</v>
      </c>
      <c r="D110" s="646">
        <v>5478.26</v>
      </c>
      <c r="E110" s="646">
        <v>5478.26</v>
      </c>
      <c r="F110" s="646">
        <v>0</v>
      </c>
    </row>
    <row r="111" spans="3:6" ht="15">
      <c r="C111" s="641" t="s">
        <v>726</v>
      </c>
      <c r="D111" s="646">
        <v>345786.09</v>
      </c>
      <c r="E111" s="646">
        <v>345786.09</v>
      </c>
      <c r="F111" s="646">
        <v>0</v>
      </c>
    </row>
    <row r="112" spans="3:6" ht="15">
      <c r="C112" s="641" t="s">
        <v>727</v>
      </c>
      <c r="D112" s="646">
        <v>28155</v>
      </c>
      <c r="E112" s="646">
        <v>28155</v>
      </c>
      <c r="F112" s="646">
        <v>0</v>
      </c>
    </row>
    <row r="113" spans="3:6" ht="15">
      <c r="C113" s="641" t="s">
        <v>728</v>
      </c>
      <c r="D113" s="646">
        <v>225354.35</v>
      </c>
      <c r="E113" s="646">
        <v>225354.35</v>
      </c>
      <c r="F113" s="646">
        <v>0</v>
      </c>
    </row>
    <row r="114" spans="3:6" ht="15">
      <c r="C114" s="641" t="s">
        <v>729</v>
      </c>
      <c r="D114" s="646">
        <v>12586</v>
      </c>
      <c r="E114" s="646">
        <v>12586</v>
      </c>
      <c r="F114" s="646">
        <v>0</v>
      </c>
    </row>
    <row r="115" spans="3:6" ht="15">
      <c r="C115" s="641" t="s">
        <v>730</v>
      </c>
      <c r="D115" s="646">
        <v>98083.34</v>
      </c>
      <c r="E115" s="646">
        <v>98083.34</v>
      </c>
      <c r="F115" s="646">
        <v>0</v>
      </c>
    </row>
    <row r="116" spans="3:6" ht="15">
      <c r="C116" s="641" t="s">
        <v>731</v>
      </c>
      <c r="D116" s="646">
        <v>11405376.789999999</v>
      </c>
      <c r="E116" s="646">
        <v>11405376.789999999</v>
      </c>
      <c r="F116" s="646">
        <v>0</v>
      </c>
    </row>
    <row r="117" spans="3:6" ht="15">
      <c r="C117" s="641" t="s">
        <v>732</v>
      </c>
      <c r="D117" s="646">
        <v>24190985.890000001</v>
      </c>
      <c r="E117" s="646">
        <v>24190985.890000001</v>
      </c>
      <c r="F117" s="646">
        <v>0</v>
      </c>
    </row>
    <row r="118" spans="3:6" ht="15">
      <c r="C118" s="641" t="s">
        <v>733</v>
      </c>
      <c r="D118" s="646">
        <v>170764.76</v>
      </c>
      <c r="E118" s="646">
        <v>170764.76</v>
      </c>
      <c r="F118" s="646">
        <v>0</v>
      </c>
    </row>
    <row r="119" spans="3:6" ht="15">
      <c r="C119" s="641" t="s">
        <v>734</v>
      </c>
      <c r="D119" s="646">
        <v>913976.13</v>
      </c>
      <c r="E119" s="646">
        <v>913976.13</v>
      </c>
      <c r="F119" s="646">
        <v>0</v>
      </c>
    </row>
    <row r="120" spans="3:6" ht="15">
      <c r="C120" s="641" t="s">
        <v>735</v>
      </c>
      <c r="D120" s="646">
        <v>367089.21</v>
      </c>
      <c r="E120" s="646">
        <v>367089.21</v>
      </c>
      <c r="F120" s="646">
        <v>0</v>
      </c>
    </row>
    <row r="121" spans="3:6" ht="15">
      <c r="C121" s="641" t="s">
        <v>736</v>
      </c>
      <c r="D121" s="646">
        <v>580412.69999999995</v>
      </c>
      <c r="E121" s="646">
        <v>812288.74</v>
      </c>
      <c r="F121" s="646">
        <v>231876.04</v>
      </c>
    </row>
    <row r="122" spans="3:6" ht="15">
      <c r="C122" s="641" t="s">
        <v>737</v>
      </c>
      <c r="D122" s="646">
        <v>648842.04</v>
      </c>
      <c r="E122" s="646">
        <v>648842.04</v>
      </c>
      <c r="F122" s="646">
        <v>0</v>
      </c>
    </row>
    <row r="123" spans="3:6" ht="15">
      <c r="C123" s="641" t="s">
        <v>738</v>
      </c>
      <c r="D123" s="646">
        <v>331222.46000000002</v>
      </c>
      <c r="E123" s="646">
        <v>895622.42</v>
      </c>
      <c r="F123" s="646">
        <v>564399.96</v>
      </c>
    </row>
    <row r="124" spans="3:6" ht="15">
      <c r="C124" s="641" t="s">
        <v>739</v>
      </c>
      <c r="D124" s="646">
        <v>298396.83</v>
      </c>
      <c r="E124" s="646">
        <v>298396.83</v>
      </c>
      <c r="F124" s="646">
        <v>0</v>
      </c>
    </row>
    <row r="125" spans="3:6" ht="15">
      <c r="C125" s="641" t="s">
        <v>740</v>
      </c>
      <c r="D125" s="646">
        <v>1813167.92</v>
      </c>
      <c r="E125" s="646">
        <v>1813167.92</v>
      </c>
      <c r="F125" s="646">
        <v>0</v>
      </c>
    </row>
    <row r="126" spans="3:6" ht="15">
      <c r="C126" s="641" t="s">
        <v>741</v>
      </c>
      <c r="D126" s="646">
        <v>104765.02</v>
      </c>
      <c r="E126" s="646">
        <v>104765.02</v>
      </c>
      <c r="F126" s="646">
        <v>0</v>
      </c>
    </row>
    <row r="127" spans="3:6" ht="15">
      <c r="C127" s="641" t="s">
        <v>742</v>
      </c>
      <c r="D127" s="646">
        <v>20000</v>
      </c>
      <c r="E127" s="646">
        <v>20000</v>
      </c>
      <c r="F127" s="646">
        <v>0</v>
      </c>
    </row>
    <row r="128" spans="3:6">
      <c r="C128" s="297" t="s">
        <v>518</v>
      </c>
      <c r="D128" s="644">
        <f>SUM(D129:D148)</f>
        <v>-63875546.49000001</v>
      </c>
      <c r="E128" s="644">
        <f>SUM(E129:E148)</f>
        <v>-63875546.49000001</v>
      </c>
      <c r="F128" s="301">
        <v>0</v>
      </c>
    </row>
    <row r="129" spans="3:6" ht="15">
      <c r="C129" s="641" t="s">
        <v>743</v>
      </c>
      <c r="D129" s="646">
        <v>-8069675.6600000001</v>
      </c>
      <c r="E129" s="646">
        <v>-8069675.6600000001</v>
      </c>
      <c r="F129" s="301"/>
    </row>
    <row r="130" spans="3:6" ht="15">
      <c r="C130" s="641" t="s">
        <v>744</v>
      </c>
      <c r="D130" s="646">
        <v>-592024.57999999996</v>
      </c>
      <c r="E130" s="646">
        <v>-592024.57999999996</v>
      </c>
      <c r="F130" s="301"/>
    </row>
    <row r="131" spans="3:6" ht="15">
      <c r="C131" s="641" t="s">
        <v>745</v>
      </c>
      <c r="D131" s="646">
        <v>-14292764.529999999</v>
      </c>
      <c r="E131" s="646">
        <v>-14292764.529999999</v>
      </c>
      <c r="F131" s="301"/>
    </row>
    <row r="132" spans="3:6" ht="15">
      <c r="C132" s="641" t="s">
        <v>746</v>
      </c>
      <c r="D132" s="646">
        <v>-1529688.05</v>
      </c>
      <c r="E132" s="646">
        <v>-1529688.05</v>
      </c>
      <c r="F132" s="301"/>
    </row>
    <row r="133" spans="3:6" ht="15">
      <c r="C133" s="641" t="s">
        <v>747</v>
      </c>
      <c r="D133" s="646">
        <v>-238777.26</v>
      </c>
      <c r="E133" s="646">
        <v>-238777.26</v>
      </c>
      <c r="F133" s="301"/>
    </row>
    <row r="134" spans="3:6" ht="15">
      <c r="C134" s="641" t="s">
        <v>748</v>
      </c>
      <c r="D134" s="646">
        <v>-43383.39</v>
      </c>
      <c r="E134" s="646">
        <v>-43383.39</v>
      </c>
      <c r="F134" s="301"/>
    </row>
    <row r="135" spans="3:6" ht="15">
      <c r="C135" s="641" t="s">
        <v>749</v>
      </c>
      <c r="D135" s="646">
        <v>-4494811.43</v>
      </c>
      <c r="E135" s="646">
        <v>-4494811.43</v>
      </c>
      <c r="F135" s="301"/>
    </row>
    <row r="136" spans="3:6" ht="15">
      <c r="C136" s="641" t="s">
        <v>750</v>
      </c>
      <c r="D136" s="646">
        <v>-1108381.8899999999</v>
      </c>
      <c r="E136" s="646">
        <v>-1108381.8899999999</v>
      </c>
      <c r="F136" s="301"/>
    </row>
    <row r="137" spans="3:6" ht="15">
      <c r="C137" s="641" t="s">
        <v>751</v>
      </c>
      <c r="D137" s="646">
        <v>-105709.62</v>
      </c>
      <c r="E137" s="646">
        <v>-105709.62</v>
      </c>
      <c r="F137" s="301"/>
    </row>
    <row r="138" spans="3:6" ht="15">
      <c r="C138" s="641" t="s">
        <v>752</v>
      </c>
      <c r="D138" s="646">
        <v>-3395208.64</v>
      </c>
      <c r="E138" s="646">
        <v>-3395208.64</v>
      </c>
      <c r="F138" s="301"/>
    </row>
    <row r="139" spans="3:6" ht="15">
      <c r="C139" s="641" t="s">
        <v>753</v>
      </c>
      <c r="D139" s="646">
        <v>-5478.26</v>
      </c>
      <c r="E139" s="646">
        <v>-5478.26</v>
      </c>
      <c r="F139" s="301"/>
    </row>
    <row r="140" spans="3:6" ht="15">
      <c r="C140" s="641" t="s">
        <v>754</v>
      </c>
      <c r="D140" s="646">
        <v>-140386.09</v>
      </c>
      <c r="E140" s="646">
        <v>-140386.09</v>
      </c>
      <c r="F140" s="301"/>
    </row>
    <row r="141" spans="3:6" ht="15">
      <c r="C141" s="641" t="s">
        <v>755</v>
      </c>
      <c r="D141" s="646">
        <v>-8076</v>
      </c>
      <c r="E141" s="646">
        <v>-8076</v>
      </c>
      <c r="F141" s="301"/>
    </row>
    <row r="142" spans="3:6" ht="15">
      <c r="C142" s="641" t="s">
        <v>756</v>
      </c>
      <c r="D142" s="646">
        <v>-98083.34</v>
      </c>
      <c r="E142" s="646">
        <v>-98083.34</v>
      </c>
      <c r="F142" s="301"/>
    </row>
    <row r="143" spans="3:6" ht="15">
      <c r="C143" s="641" t="s">
        <v>757</v>
      </c>
      <c r="D143" s="646">
        <v>-26695532.68</v>
      </c>
      <c r="E143" s="646">
        <v>-26695532.68</v>
      </c>
      <c r="F143" s="301"/>
    </row>
    <row r="144" spans="3:6" ht="15">
      <c r="C144" s="641" t="s">
        <v>758</v>
      </c>
      <c r="D144" s="646">
        <v>-85226.76</v>
      </c>
      <c r="E144" s="646">
        <v>-85226.76</v>
      </c>
      <c r="F144" s="301"/>
    </row>
    <row r="145" spans="3:11" ht="15">
      <c r="C145" s="641" t="s">
        <v>759</v>
      </c>
      <c r="D145" s="646">
        <v>-963476.34</v>
      </c>
      <c r="E145" s="646">
        <v>-963476.34</v>
      </c>
      <c r="F145" s="301"/>
    </row>
    <row r="146" spans="3:11" ht="15">
      <c r="C146" s="641" t="s">
        <v>760</v>
      </c>
      <c r="D146" s="646">
        <v>-741359.74</v>
      </c>
      <c r="E146" s="646">
        <v>-741359.74</v>
      </c>
      <c r="F146" s="301"/>
      <c r="K146" s="24" t="s">
        <v>1082</v>
      </c>
    </row>
    <row r="147" spans="3:11" ht="15">
      <c r="C147" s="641" t="s">
        <v>761</v>
      </c>
      <c r="D147" s="646">
        <v>-399256.29</v>
      </c>
      <c r="E147" s="646">
        <v>-399256.29</v>
      </c>
      <c r="F147" s="301"/>
    </row>
    <row r="148" spans="3:11" ht="15">
      <c r="C148" s="641" t="s">
        <v>762</v>
      </c>
      <c r="D148" s="646">
        <v>-868245.94</v>
      </c>
      <c r="E148" s="646">
        <v>-868245.94</v>
      </c>
      <c r="F148" s="301"/>
    </row>
    <row r="149" spans="3:11" ht="15">
      <c r="C149" s="535"/>
      <c r="D149" s="302"/>
      <c r="E149" s="302"/>
      <c r="F149" s="302">
        <v>0</v>
      </c>
    </row>
    <row r="150" spans="3:11" ht="18" customHeight="1">
      <c r="D150" s="643">
        <f>+D79+D92+D128</f>
        <v>251341351.75999999</v>
      </c>
      <c r="E150" s="643">
        <f>+E79+E92+E128</f>
        <v>261224446.01000005</v>
      </c>
      <c r="F150" s="318"/>
    </row>
    <row r="151" spans="3:11">
      <c r="D151" s="648"/>
      <c r="E151" s="648"/>
    </row>
    <row r="153" spans="3:11" ht="21.75" customHeight="1">
      <c r="C153" s="293" t="s">
        <v>373</v>
      </c>
      <c r="D153" s="294" t="s">
        <v>302</v>
      </c>
      <c r="E153" s="294" t="s">
        <v>303</v>
      </c>
      <c r="F153" s="294" t="s">
        <v>305</v>
      </c>
    </row>
    <row r="154" spans="3:11">
      <c r="C154" s="295" t="s">
        <v>519</v>
      </c>
      <c r="D154" s="296"/>
      <c r="E154" s="296"/>
      <c r="F154" s="296"/>
    </row>
    <row r="155" spans="3:11">
      <c r="C155" s="297"/>
      <c r="D155" s="298"/>
      <c r="E155" s="298"/>
      <c r="F155" s="298"/>
    </row>
    <row r="156" spans="3:11">
      <c r="C156" s="297" t="s">
        <v>520</v>
      </c>
      <c r="D156" s="298"/>
      <c r="E156" s="298"/>
      <c r="F156" s="298"/>
    </row>
    <row r="157" spans="3:11">
      <c r="C157" s="297"/>
      <c r="D157" s="298"/>
      <c r="E157" s="298"/>
      <c r="F157" s="298"/>
    </row>
    <row r="158" spans="3:11">
      <c r="C158" s="297" t="s">
        <v>518</v>
      </c>
      <c r="D158" s="298"/>
      <c r="E158" s="298"/>
      <c r="F158" s="298"/>
    </row>
    <row r="159" spans="3:11" ht="15">
      <c r="C159" s="535"/>
      <c r="D159" s="299"/>
      <c r="E159" s="299"/>
      <c r="F159" s="299"/>
    </row>
    <row r="160" spans="3:11" ht="16.5" customHeight="1">
      <c r="D160" s="294">
        <f>SUM(D158:D159)</f>
        <v>0</v>
      </c>
      <c r="E160" s="294">
        <f t="shared" ref="E160" si="1">SUM(E158:E159)</f>
        <v>0</v>
      </c>
      <c r="F160" s="318"/>
    </row>
    <row r="163" spans="3:5" ht="27" customHeight="1">
      <c r="C163" s="293" t="s">
        <v>374</v>
      </c>
      <c r="D163" s="294" t="s">
        <v>299</v>
      </c>
    </row>
    <row r="164" spans="3:5">
      <c r="C164" s="295" t="s">
        <v>521</v>
      </c>
      <c r="D164" s="296"/>
    </row>
    <row r="165" spans="3:5">
      <c r="C165" s="297"/>
      <c r="D165" s="298"/>
    </row>
    <row r="166" spans="3:5">
      <c r="C166" s="17"/>
      <c r="D166" s="299"/>
    </row>
    <row r="167" spans="3:5" ht="15" customHeight="1">
      <c r="D167" s="294">
        <f>SUM(D165:D166)</f>
        <v>0</v>
      </c>
    </row>
    <row r="168" spans="3:5" ht="15">
      <c r="C168"/>
    </row>
    <row r="170" spans="3:5" ht="22.5" customHeight="1">
      <c r="C170" s="319" t="s">
        <v>376</v>
      </c>
      <c r="D170" s="320" t="s">
        <v>299</v>
      </c>
      <c r="E170" s="321" t="s">
        <v>375</v>
      </c>
    </row>
    <row r="171" spans="3:5">
      <c r="C171" s="322"/>
      <c r="D171" s="323"/>
      <c r="E171" s="324"/>
    </row>
    <row r="172" spans="3:5">
      <c r="C172" s="325"/>
      <c r="D172" s="326"/>
      <c r="E172" s="327"/>
    </row>
    <row r="173" spans="3:5">
      <c r="C173" s="66"/>
      <c r="D173" s="328"/>
      <c r="E173" s="328"/>
    </row>
    <row r="174" spans="3:5">
      <c r="C174" s="66"/>
      <c r="D174" s="328"/>
      <c r="E174" s="328"/>
    </row>
    <row r="175" spans="3:5">
      <c r="C175" s="70"/>
      <c r="D175" s="329"/>
      <c r="E175" s="329"/>
    </row>
    <row r="176" spans="3:5" ht="14.25" customHeight="1">
      <c r="D176" s="294">
        <f t="shared" ref="D176" si="2">SUM(D174:D175)</f>
        <v>0</v>
      </c>
      <c r="E176" s="294"/>
    </row>
    <row r="180" spans="3:6">
      <c r="C180" s="19" t="s">
        <v>6</v>
      </c>
    </row>
    <row r="182" spans="3:6" ht="20.25" customHeight="1">
      <c r="C182" s="319" t="s">
        <v>523</v>
      </c>
      <c r="D182" s="341" t="s">
        <v>299</v>
      </c>
      <c r="E182" s="294" t="s">
        <v>377</v>
      </c>
      <c r="F182" s="294" t="s">
        <v>378</v>
      </c>
    </row>
    <row r="183" spans="3:6">
      <c r="C183" s="295" t="s">
        <v>522</v>
      </c>
      <c r="D183" s="647">
        <f>SUM(D184:D202)</f>
        <v>3008879.5599999996</v>
      </c>
      <c r="E183" s="647">
        <f>SUM(E184:E202)</f>
        <v>3008879.5599999996</v>
      </c>
      <c r="F183" s="317"/>
    </row>
    <row r="184" spans="3:6" ht="15">
      <c r="C184" s="641" t="s">
        <v>763</v>
      </c>
      <c r="D184" s="646">
        <v>80369.42</v>
      </c>
      <c r="E184" s="646">
        <v>80369.42</v>
      </c>
      <c r="F184" s="301"/>
    </row>
    <row r="185" spans="3:6" ht="15">
      <c r="C185" s="641" t="s">
        <v>764</v>
      </c>
      <c r="D185" s="646">
        <v>253041.23</v>
      </c>
      <c r="E185" s="646">
        <v>253041.23</v>
      </c>
      <c r="F185" s="301"/>
    </row>
    <row r="186" spans="3:6" ht="15">
      <c r="C186" s="641" t="s">
        <v>765</v>
      </c>
      <c r="D186" s="646">
        <v>755954.96</v>
      </c>
      <c r="E186" s="646">
        <v>755954.96</v>
      </c>
      <c r="F186" s="301"/>
    </row>
    <row r="187" spans="3:6" ht="15">
      <c r="C187" s="641" t="s">
        <v>766</v>
      </c>
      <c r="D187" s="646">
        <v>155026.42000000001</v>
      </c>
      <c r="E187" s="646">
        <v>155026.42000000001</v>
      </c>
      <c r="F187" s="301"/>
    </row>
    <row r="188" spans="3:6" ht="15">
      <c r="C188" s="641" t="s">
        <v>988</v>
      </c>
      <c r="D188" s="646">
        <v>333396</v>
      </c>
      <c r="E188" s="646">
        <v>333396</v>
      </c>
      <c r="F188" s="301"/>
    </row>
    <row r="189" spans="3:6" ht="15">
      <c r="C189" s="641" t="s">
        <v>767</v>
      </c>
      <c r="D189" s="646">
        <v>27840</v>
      </c>
      <c r="E189" s="646">
        <v>27840</v>
      </c>
      <c r="F189" s="301"/>
    </row>
    <row r="190" spans="3:6" ht="15">
      <c r="C190" s="641" t="s">
        <v>768</v>
      </c>
      <c r="D190" s="646">
        <v>606871.84</v>
      </c>
      <c r="E190" s="646">
        <v>606871.84</v>
      </c>
      <c r="F190" s="301"/>
    </row>
    <row r="191" spans="3:6" ht="15">
      <c r="C191" s="641" t="s">
        <v>769</v>
      </c>
      <c r="D191" s="646">
        <v>102719.94</v>
      </c>
      <c r="E191" s="646">
        <v>102719.94</v>
      </c>
      <c r="F191" s="301"/>
    </row>
    <row r="192" spans="3:6" ht="15">
      <c r="C192" s="641" t="s">
        <v>770</v>
      </c>
      <c r="D192" s="646">
        <v>11660.1</v>
      </c>
      <c r="E192" s="646">
        <v>11660.1</v>
      </c>
      <c r="F192" s="301"/>
    </row>
    <row r="193" spans="3:6" ht="15">
      <c r="C193" s="641" t="s">
        <v>771</v>
      </c>
      <c r="D193" s="646">
        <v>214778.02</v>
      </c>
      <c r="E193" s="646">
        <v>214778.02</v>
      </c>
      <c r="F193" s="301"/>
    </row>
    <row r="194" spans="3:6" ht="15">
      <c r="C194" s="641" t="s">
        <v>772</v>
      </c>
      <c r="D194" s="646">
        <v>356609.32</v>
      </c>
      <c r="E194" s="646">
        <v>356609.32</v>
      </c>
      <c r="F194" s="301"/>
    </row>
    <row r="195" spans="3:6" ht="15">
      <c r="C195" s="641" t="s">
        <v>773</v>
      </c>
      <c r="D195" s="646">
        <v>70573.2</v>
      </c>
      <c r="E195" s="646">
        <v>70573.2</v>
      </c>
      <c r="F195" s="301"/>
    </row>
    <row r="196" spans="3:6" ht="15">
      <c r="C196" s="641" t="s">
        <v>774</v>
      </c>
      <c r="D196" s="646">
        <v>1979</v>
      </c>
      <c r="E196" s="646">
        <v>1979</v>
      </c>
      <c r="F196" s="301"/>
    </row>
    <row r="197" spans="3:6" ht="15">
      <c r="C197" s="641" t="s">
        <v>775</v>
      </c>
      <c r="D197" s="646">
        <v>3870.28</v>
      </c>
      <c r="E197" s="646">
        <v>3870.28</v>
      </c>
      <c r="F197" s="301"/>
    </row>
    <row r="198" spans="3:6" ht="15">
      <c r="C198" s="641" t="s">
        <v>776</v>
      </c>
      <c r="D198" s="646">
        <v>4212.1000000000004</v>
      </c>
      <c r="E198" s="646">
        <v>4212.1000000000004</v>
      </c>
      <c r="F198" s="301"/>
    </row>
    <row r="199" spans="3:6" ht="15">
      <c r="C199" s="641" t="s">
        <v>777</v>
      </c>
      <c r="D199" s="646">
        <v>1684.73</v>
      </c>
      <c r="E199" s="646">
        <v>1684.73</v>
      </c>
      <c r="F199" s="301"/>
    </row>
    <row r="200" spans="3:6" ht="15">
      <c r="C200" s="641" t="s">
        <v>989</v>
      </c>
      <c r="D200" s="646">
        <v>483</v>
      </c>
      <c r="E200" s="646">
        <v>483</v>
      </c>
      <c r="F200" s="301"/>
    </row>
    <row r="201" spans="3:6" ht="15">
      <c r="C201" s="641" t="s">
        <v>778</v>
      </c>
      <c r="D201" s="646">
        <v>7810</v>
      </c>
      <c r="E201" s="646">
        <v>7810</v>
      </c>
      <c r="F201" s="301"/>
    </row>
    <row r="202" spans="3:6" ht="15">
      <c r="C202" s="641" t="s">
        <v>990</v>
      </c>
      <c r="D202" s="646">
        <v>20000</v>
      </c>
      <c r="E202" s="646">
        <v>20000</v>
      </c>
      <c r="F202" s="301"/>
    </row>
    <row r="203" spans="3:6">
      <c r="C203" s="297" t="s">
        <v>524</v>
      </c>
      <c r="D203" s="301">
        <v>0</v>
      </c>
      <c r="E203" s="301">
        <v>0</v>
      </c>
      <c r="F203" s="301"/>
    </row>
    <row r="204" spans="3:6">
      <c r="C204" s="17"/>
      <c r="D204" s="302"/>
      <c r="E204" s="302"/>
      <c r="F204" s="302"/>
    </row>
    <row r="205" spans="3:6" ht="16.5" customHeight="1">
      <c r="D205" s="643">
        <f>+D183+D203</f>
        <v>3008879.5599999996</v>
      </c>
      <c r="E205" s="643">
        <f>+E183+E203</f>
        <v>3008879.5599999996</v>
      </c>
      <c r="F205" s="294">
        <f t="shared" ref="F205" si="3">SUM(F203:F204)</f>
        <v>0</v>
      </c>
    </row>
    <row r="206" spans="3:6">
      <c r="D206" s="648"/>
    </row>
    <row r="209" spans="3:11" ht="20.25" customHeight="1">
      <c r="C209" s="319" t="s">
        <v>380</v>
      </c>
      <c r="D209" s="320" t="s">
        <v>299</v>
      </c>
      <c r="E209" s="294" t="s">
        <v>379</v>
      </c>
    </row>
    <row r="210" spans="3:11">
      <c r="C210" s="330" t="s">
        <v>525</v>
      </c>
      <c r="D210" s="331"/>
      <c r="E210" s="332"/>
    </row>
    <row r="211" spans="3:11">
      <c r="C211" s="333"/>
      <c r="D211" s="334"/>
      <c r="E211" s="335"/>
    </row>
    <row r="212" spans="3:11">
      <c r="C212" s="336"/>
      <c r="D212" s="337"/>
      <c r="E212" s="338"/>
    </row>
    <row r="213" spans="3:11" ht="16.5" customHeight="1">
      <c r="D213" s="294">
        <f>SUM(D211:D212)</f>
        <v>0</v>
      </c>
      <c r="E213" s="682"/>
    </row>
    <row r="216" spans="3:11" ht="27.75" customHeight="1">
      <c r="C216" s="319" t="s">
        <v>381</v>
      </c>
      <c r="D216" s="320" t="s">
        <v>299</v>
      </c>
      <c r="E216" s="294" t="s">
        <v>379</v>
      </c>
    </row>
    <row r="217" spans="3:11">
      <c r="C217" s="330" t="s">
        <v>526</v>
      </c>
      <c r="D217" s="331"/>
      <c r="E217" s="332"/>
    </row>
    <row r="218" spans="3:11">
      <c r="C218" s="333"/>
      <c r="D218" s="334"/>
      <c r="E218" s="335"/>
    </row>
    <row r="219" spans="3:11">
      <c r="C219" s="336"/>
      <c r="D219" s="337"/>
      <c r="E219" s="338"/>
      <c r="K219" s="24" t="s">
        <v>1083</v>
      </c>
    </row>
    <row r="220" spans="3:11" ht="15" customHeight="1">
      <c r="D220" s="294">
        <f>SUM(D218:D219)</f>
        <v>0</v>
      </c>
      <c r="E220" s="682"/>
    </row>
    <row r="221" spans="3:11" ht="15">
      <c r="C221"/>
    </row>
    <row r="223" spans="3:11" ht="24" customHeight="1">
      <c r="C223" s="319" t="s">
        <v>382</v>
      </c>
      <c r="D223" s="320" t="s">
        <v>299</v>
      </c>
      <c r="E223" s="294" t="s">
        <v>379</v>
      </c>
    </row>
    <row r="224" spans="3:11">
      <c r="C224" s="330" t="s">
        <v>527</v>
      </c>
      <c r="D224" s="331"/>
      <c r="E224" s="332"/>
    </row>
    <row r="225" spans="3:5">
      <c r="C225" s="333"/>
      <c r="D225" s="334"/>
      <c r="E225" s="335"/>
    </row>
    <row r="226" spans="3:5">
      <c r="C226" s="336"/>
      <c r="D226" s="337"/>
      <c r="E226" s="338"/>
    </row>
    <row r="227" spans="3:5" ht="16.5" customHeight="1">
      <c r="D227" s="294">
        <f>SUM(D225:D226)</f>
        <v>0</v>
      </c>
      <c r="E227" s="682"/>
    </row>
    <row r="230" spans="3:5" ht="24" customHeight="1">
      <c r="C230" s="319" t="s">
        <v>383</v>
      </c>
      <c r="D230" s="320" t="s">
        <v>299</v>
      </c>
      <c r="E230" s="339" t="s">
        <v>379</v>
      </c>
    </row>
    <row r="231" spans="3:5">
      <c r="C231" s="330" t="s">
        <v>528</v>
      </c>
      <c r="D231" s="296"/>
      <c r="E231" s="296">
        <v>0</v>
      </c>
    </row>
    <row r="232" spans="3:5">
      <c r="C232" s="297"/>
      <c r="D232" s="298"/>
      <c r="E232" s="298">
        <v>0</v>
      </c>
    </row>
    <row r="233" spans="3:5">
      <c r="C233" s="17"/>
      <c r="D233" s="18"/>
      <c r="E233" s="18">
        <v>0</v>
      </c>
    </row>
    <row r="234" spans="3:5" ht="18.75" customHeight="1">
      <c r="D234" s="294">
        <f>SUM(D232:D233)</f>
        <v>0</v>
      </c>
      <c r="E234" s="682"/>
    </row>
    <row r="236" spans="3:5">
      <c r="C236" s="19" t="s">
        <v>386</v>
      </c>
    </row>
    <row r="237" spans="3:5">
      <c r="C237" s="19"/>
    </row>
    <row r="238" spans="3:5">
      <c r="C238" s="19" t="s">
        <v>384</v>
      </c>
    </row>
    <row r="240" spans="3:5" ht="24" customHeight="1">
      <c r="C240" s="340" t="s">
        <v>306</v>
      </c>
      <c r="D240" s="341" t="s">
        <v>299</v>
      </c>
      <c r="E240" s="294" t="s">
        <v>307</v>
      </c>
    </row>
    <row r="241" spans="3:6">
      <c r="C241" s="295" t="s">
        <v>529</v>
      </c>
      <c r="D241" s="650">
        <f>+D244+D253+D265+D257+D259</f>
        <v>-4980536.120000001</v>
      </c>
      <c r="E241" s="317"/>
    </row>
    <row r="242" spans="3:6" ht="15">
      <c r="C242" s="641" t="s">
        <v>1058</v>
      </c>
      <c r="D242" s="646">
        <v>-10300</v>
      </c>
      <c r="E242" s="301"/>
    </row>
    <row r="243" spans="3:6" ht="15">
      <c r="C243" s="641" t="s">
        <v>779</v>
      </c>
      <c r="D243" s="646">
        <v>-68805.960000000006</v>
      </c>
      <c r="E243" s="301"/>
    </row>
    <row r="244" spans="3:6" ht="15">
      <c r="C244" s="641" t="s">
        <v>780</v>
      </c>
      <c r="D244" s="646">
        <v>-79105.960000000006</v>
      </c>
      <c r="E244" s="301"/>
    </row>
    <row r="245" spans="3:6" ht="15">
      <c r="C245" s="641" t="s">
        <v>781</v>
      </c>
      <c r="D245" s="646">
        <v>-625150</v>
      </c>
      <c r="E245" s="301"/>
    </row>
    <row r="246" spans="3:6" ht="15">
      <c r="C246" s="641" t="s">
        <v>782</v>
      </c>
      <c r="D246" s="646">
        <v>-376419</v>
      </c>
      <c r="E246" s="301"/>
    </row>
    <row r="247" spans="3:6" ht="15">
      <c r="C247" s="641" t="s">
        <v>783</v>
      </c>
      <c r="D247" s="646">
        <v>-98384</v>
      </c>
      <c r="E247" s="301"/>
      <c r="F247" s="688"/>
    </row>
    <row r="248" spans="3:6" ht="15">
      <c r="C248" s="641" t="s">
        <v>784</v>
      </c>
      <c r="D248" s="646">
        <v>-8400</v>
      </c>
      <c r="E248" s="301"/>
    </row>
    <row r="249" spans="3:6" ht="15">
      <c r="C249" s="641" t="s">
        <v>785</v>
      </c>
      <c r="D249" s="646">
        <v>-375606</v>
      </c>
      <c r="E249" s="301"/>
    </row>
    <row r="250" spans="3:6" ht="15">
      <c r="C250" s="641" t="s">
        <v>786</v>
      </c>
      <c r="D250" s="646">
        <v>-81150</v>
      </c>
      <c r="E250" s="301"/>
    </row>
    <row r="251" spans="3:6" ht="15">
      <c r="C251" s="641" t="s">
        <v>991</v>
      </c>
      <c r="D251" s="646">
        <v>-5400</v>
      </c>
      <c r="E251" s="301"/>
    </row>
    <row r="252" spans="3:6" ht="15">
      <c r="C252" s="641" t="s">
        <v>787</v>
      </c>
      <c r="D252" s="646">
        <v>-221800</v>
      </c>
      <c r="E252" s="301"/>
    </row>
    <row r="253" spans="3:6" ht="15">
      <c r="C253" s="641" t="s">
        <v>788</v>
      </c>
      <c r="D253" s="646">
        <v>-1792309</v>
      </c>
      <c r="E253" s="301"/>
    </row>
    <row r="254" spans="3:6" ht="15">
      <c r="C254" s="641" t="s">
        <v>789</v>
      </c>
      <c r="D254" s="646">
        <v>-1871414.96</v>
      </c>
      <c r="E254" s="301"/>
    </row>
    <row r="255" spans="3:6" ht="15">
      <c r="C255" s="641" t="s">
        <v>790</v>
      </c>
      <c r="D255" s="646">
        <v>-25925.95</v>
      </c>
      <c r="E255" s="301"/>
    </row>
    <row r="256" spans="3:6" ht="15">
      <c r="C256" s="641" t="s">
        <v>791</v>
      </c>
      <c r="D256" s="646">
        <v>-16300</v>
      </c>
      <c r="E256" s="301"/>
    </row>
    <row r="257" spans="3:5" ht="15">
      <c r="C257" s="641" t="s">
        <v>792</v>
      </c>
      <c r="D257" s="646">
        <v>-42225.95</v>
      </c>
      <c r="E257" s="301"/>
    </row>
    <row r="258" spans="3:5" ht="15">
      <c r="C258" s="641" t="s">
        <v>793</v>
      </c>
      <c r="D258" s="646">
        <v>-1579.94</v>
      </c>
      <c r="E258" s="301"/>
    </row>
    <row r="259" spans="3:5" ht="15">
      <c r="C259" s="641" t="s">
        <v>794</v>
      </c>
      <c r="D259" s="646">
        <v>-1579.94</v>
      </c>
      <c r="E259" s="301"/>
    </row>
    <row r="260" spans="3:5" ht="15">
      <c r="C260" s="641" t="s">
        <v>795</v>
      </c>
      <c r="D260" s="646">
        <v>-689473.79</v>
      </c>
      <c r="E260" s="301"/>
    </row>
    <row r="261" spans="3:5" ht="15">
      <c r="C261" s="641" t="s">
        <v>796</v>
      </c>
      <c r="D261" s="646">
        <v>-608008.48</v>
      </c>
      <c r="E261" s="301"/>
    </row>
    <row r="262" spans="3:5" ht="15">
      <c r="C262" s="641" t="s">
        <v>797</v>
      </c>
      <c r="D262" s="646">
        <v>-617150</v>
      </c>
      <c r="E262" s="301"/>
    </row>
    <row r="263" spans="3:5" ht="15">
      <c r="C263" s="641" t="s">
        <v>798</v>
      </c>
      <c r="D263" s="646">
        <v>-2250</v>
      </c>
      <c r="E263" s="301"/>
    </row>
    <row r="264" spans="3:5" ht="15">
      <c r="C264" s="641" t="s">
        <v>799</v>
      </c>
      <c r="D264" s="646">
        <v>-1148433</v>
      </c>
      <c r="E264" s="301"/>
    </row>
    <row r="265" spans="3:5" ht="15">
      <c r="C265" s="641" t="s">
        <v>800</v>
      </c>
      <c r="D265" s="646">
        <v>-3065315.27</v>
      </c>
      <c r="E265" s="301"/>
    </row>
    <row r="266" spans="3:5" ht="15">
      <c r="C266" s="641" t="s">
        <v>801</v>
      </c>
      <c r="D266" s="646">
        <v>-3109121.16</v>
      </c>
      <c r="E266" s="301"/>
    </row>
    <row r="267" spans="3:5" ht="15">
      <c r="C267" s="641" t="s">
        <v>802</v>
      </c>
      <c r="D267" s="646">
        <v>-11572063.26</v>
      </c>
      <c r="E267" s="301"/>
    </row>
    <row r="268" spans="3:5" ht="15">
      <c r="C268" s="641" t="s">
        <v>803</v>
      </c>
      <c r="D268" s="646">
        <v>-1518765.4</v>
      </c>
      <c r="E268" s="301"/>
    </row>
    <row r="269" spans="3:5" ht="15">
      <c r="C269" s="641" t="s">
        <v>804</v>
      </c>
      <c r="D269" s="646">
        <v>-2373670.34</v>
      </c>
      <c r="E269" s="301"/>
    </row>
    <row r="270" spans="3:5" ht="15">
      <c r="C270" s="641" t="s">
        <v>805</v>
      </c>
      <c r="D270" s="646">
        <v>-50000</v>
      </c>
      <c r="E270" s="301"/>
    </row>
    <row r="271" spans="3:5" ht="15">
      <c r="C271" s="641" t="s">
        <v>806</v>
      </c>
      <c r="D271" s="646">
        <v>-15514499</v>
      </c>
      <c r="E271" s="301"/>
    </row>
    <row r="272" spans="3:5" ht="15">
      <c r="C272" s="641" t="s">
        <v>807</v>
      </c>
      <c r="D272" s="646">
        <v>-15514499</v>
      </c>
      <c r="E272" s="301"/>
    </row>
    <row r="273" spans="3:5" ht="15">
      <c r="C273" s="641" t="s">
        <v>808</v>
      </c>
      <c r="D273" s="646">
        <v>-50400057.560000002</v>
      </c>
      <c r="E273" s="301"/>
    </row>
    <row r="274" spans="3:5" ht="15">
      <c r="C274" s="641" t="s">
        <v>809</v>
      </c>
      <c r="D274" s="646">
        <v>-2594231.7400000002</v>
      </c>
      <c r="E274" s="301"/>
    </row>
    <row r="275" spans="3:5" ht="15">
      <c r="C275" s="641" t="s">
        <v>810</v>
      </c>
      <c r="D275" s="646">
        <v>-6491738.3799999999</v>
      </c>
      <c r="E275" s="301"/>
    </row>
    <row r="276" spans="3:5" ht="15">
      <c r="C276" s="641" t="s">
        <v>811</v>
      </c>
      <c r="D276" s="646">
        <v>-1210016.95</v>
      </c>
      <c r="E276" s="301"/>
    </row>
    <row r="277" spans="3:5" ht="15">
      <c r="C277" s="641" t="s">
        <v>812</v>
      </c>
      <c r="D277" s="646">
        <v>-60696044.630000003</v>
      </c>
      <c r="E277" s="301"/>
    </row>
    <row r="278" spans="3:5" ht="15">
      <c r="C278" s="641" t="s">
        <v>813</v>
      </c>
      <c r="D278" s="646">
        <v>-60696044.630000003</v>
      </c>
      <c r="E278" s="301"/>
    </row>
    <row r="279" spans="3:5" ht="15">
      <c r="C279" s="651" t="s">
        <v>992</v>
      </c>
      <c r="D279" s="687">
        <f>+D272+D278</f>
        <v>-76210543.629999995</v>
      </c>
      <c r="E279" s="301"/>
    </row>
    <row r="280" spans="3:5" ht="15.75" customHeight="1">
      <c r="D280" s="643">
        <f>+D241+D279</f>
        <v>-81191079.75</v>
      </c>
      <c r="E280" s="682"/>
    </row>
    <row r="281" spans="3:5">
      <c r="D281" s="648"/>
    </row>
    <row r="283" spans="3:5" ht="24.75" customHeight="1">
      <c r="C283" s="340" t="s">
        <v>400</v>
      </c>
      <c r="D283" s="341" t="s">
        <v>299</v>
      </c>
      <c r="E283" s="294" t="s">
        <v>307</v>
      </c>
    </row>
    <row r="284" spans="3:5" ht="15">
      <c r="C284" s="649" t="s">
        <v>530</v>
      </c>
      <c r="D284" s="301">
        <f>+D285+D286+D287+D288</f>
        <v>132796.13</v>
      </c>
      <c r="E284" s="317"/>
    </row>
    <row r="285" spans="3:5" ht="15">
      <c r="C285" s="641" t="s">
        <v>820</v>
      </c>
      <c r="D285" s="646">
        <v>11984.54</v>
      </c>
      <c r="E285" s="301"/>
    </row>
    <row r="286" spans="3:5" ht="15">
      <c r="C286" s="641" t="s">
        <v>821</v>
      </c>
      <c r="D286" s="646">
        <v>11700.04</v>
      </c>
      <c r="E286" s="301"/>
    </row>
    <row r="287" spans="3:5" ht="15">
      <c r="C287" s="641" t="s">
        <v>822</v>
      </c>
      <c r="D287" s="646">
        <v>109114.33</v>
      </c>
      <c r="E287" s="301"/>
    </row>
    <row r="288" spans="3:5" ht="15">
      <c r="C288" s="641" t="s">
        <v>823</v>
      </c>
      <c r="D288" s="646">
        <v>-2.78</v>
      </c>
      <c r="E288" s="301"/>
    </row>
    <row r="289" spans="3:11">
      <c r="C289" s="17"/>
      <c r="D289" s="302"/>
      <c r="E289" s="302"/>
    </row>
    <row r="290" spans="3:11" ht="16.5" customHeight="1">
      <c r="D290" s="643">
        <f>+D284</f>
        <v>132796.13</v>
      </c>
      <c r="E290" s="682"/>
      <c r="J290" s="756"/>
    </row>
    <row r="291" spans="3:11">
      <c r="J291" s="756"/>
      <c r="K291" s="756" t="s">
        <v>1084</v>
      </c>
    </row>
    <row r="298" spans="3:11">
      <c r="C298" s="19" t="s">
        <v>79</v>
      </c>
    </row>
    <row r="300" spans="3:11" ht="26.25" customHeight="1">
      <c r="C300" s="340" t="s">
        <v>308</v>
      </c>
      <c r="D300" s="341" t="s">
        <v>299</v>
      </c>
      <c r="E300" s="294" t="s">
        <v>309</v>
      </c>
    </row>
    <row r="301" spans="3:11">
      <c r="C301" s="295" t="s">
        <v>531</v>
      </c>
      <c r="D301" s="650">
        <f>SUM(D302:D384)</f>
        <v>48496621.680000022</v>
      </c>
      <c r="E301" s="650">
        <f>SUM(E302:E379)</f>
        <v>95.232799999999997</v>
      </c>
    </row>
    <row r="302" spans="3:11" ht="15">
      <c r="C302" s="641" t="s">
        <v>824</v>
      </c>
      <c r="D302" s="646">
        <v>17365809.960000001</v>
      </c>
      <c r="E302" s="646">
        <v>35.808300000000003</v>
      </c>
    </row>
    <row r="303" spans="3:11" ht="15">
      <c r="C303" s="641" t="s">
        <v>825</v>
      </c>
      <c r="D303" s="646">
        <v>8674930.8399999999</v>
      </c>
      <c r="E303" s="646">
        <v>17.887699999999999</v>
      </c>
    </row>
    <row r="304" spans="3:11" ht="15">
      <c r="C304" s="641" t="s">
        <v>826</v>
      </c>
      <c r="D304" s="646">
        <v>165340.72</v>
      </c>
      <c r="E304" s="646">
        <v>0.34089999999999998</v>
      </c>
    </row>
    <row r="305" spans="3:5" ht="15">
      <c r="C305" s="641" t="s">
        <v>827</v>
      </c>
      <c r="D305" s="646">
        <v>1734849.14</v>
      </c>
      <c r="E305" s="646">
        <v>3.5773000000000001</v>
      </c>
    </row>
    <row r="306" spans="3:5" ht="15">
      <c r="C306" s="641" t="s">
        <v>828</v>
      </c>
      <c r="D306" s="646">
        <v>1224770.78</v>
      </c>
      <c r="E306" s="646">
        <v>2.5255000000000001</v>
      </c>
    </row>
    <row r="307" spans="3:5" ht="15">
      <c r="C307" s="641" t="s">
        <v>829</v>
      </c>
      <c r="D307" s="646">
        <v>1370792.55</v>
      </c>
      <c r="E307" s="646">
        <v>2.8266</v>
      </c>
    </row>
    <row r="308" spans="3:5" ht="15">
      <c r="C308" s="641" t="s">
        <v>993</v>
      </c>
      <c r="D308" s="646">
        <v>7870</v>
      </c>
      <c r="E308" s="646">
        <v>1.6199999999999999E-2</v>
      </c>
    </row>
    <row r="309" spans="3:5" ht="15">
      <c r="C309" s="641" t="s">
        <v>830</v>
      </c>
      <c r="D309" s="646">
        <v>4281584.41</v>
      </c>
      <c r="E309" s="646">
        <v>8.8285999999999998</v>
      </c>
    </row>
    <row r="310" spans="3:5" ht="15">
      <c r="C310" s="641" t="s">
        <v>994</v>
      </c>
      <c r="D310" s="646">
        <v>29700</v>
      </c>
      <c r="E310" s="646">
        <v>6.1199999999999997E-2</v>
      </c>
    </row>
    <row r="311" spans="3:5" ht="15">
      <c r="C311" s="641" t="s">
        <v>831</v>
      </c>
      <c r="D311" s="646">
        <v>82169.94</v>
      </c>
      <c r="E311" s="646">
        <v>0.1694</v>
      </c>
    </row>
    <row r="312" spans="3:5" ht="15">
      <c r="C312" s="641" t="s">
        <v>832</v>
      </c>
      <c r="D312" s="646">
        <v>4000</v>
      </c>
      <c r="E312" s="646">
        <v>8.2000000000000007E-3</v>
      </c>
    </row>
    <row r="313" spans="3:5" ht="15">
      <c r="C313" s="641" t="s">
        <v>995</v>
      </c>
      <c r="D313" s="646">
        <v>35395</v>
      </c>
      <c r="E313" s="646">
        <v>7.2999999999999995E-2</v>
      </c>
    </row>
    <row r="314" spans="3:5" ht="15">
      <c r="C314" s="641" t="s">
        <v>833</v>
      </c>
      <c r="D314" s="646">
        <v>79492.13</v>
      </c>
      <c r="E314" s="646">
        <v>0.16389999999999999</v>
      </c>
    </row>
    <row r="315" spans="3:5" ht="15">
      <c r="C315" s="641" t="s">
        <v>834</v>
      </c>
      <c r="D315" s="646">
        <v>106477.63</v>
      </c>
      <c r="E315" s="646">
        <v>0.21959999999999999</v>
      </c>
    </row>
    <row r="316" spans="3:5" ht="15">
      <c r="C316" s="641" t="s">
        <v>835</v>
      </c>
      <c r="D316" s="646">
        <v>102647.78</v>
      </c>
      <c r="E316" s="646">
        <v>0.2117</v>
      </c>
    </row>
    <row r="317" spans="3:5" ht="15">
      <c r="C317" s="641" t="s">
        <v>836</v>
      </c>
      <c r="D317" s="646">
        <v>133504.26999999999</v>
      </c>
      <c r="E317" s="646">
        <v>0.27529999999999999</v>
      </c>
    </row>
    <row r="318" spans="3:5" ht="15">
      <c r="C318" s="641" t="s">
        <v>837</v>
      </c>
      <c r="D318" s="646">
        <v>8957.07</v>
      </c>
      <c r="E318" s="646">
        <v>1.8499999999999999E-2</v>
      </c>
    </row>
    <row r="319" spans="3:5" ht="15">
      <c r="C319" s="641" t="s">
        <v>1059</v>
      </c>
      <c r="D319" s="646">
        <v>11566.1</v>
      </c>
      <c r="E319" s="646">
        <v>2.3800000000000002E-2</v>
      </c>
    </row>
    <row r="320" spans="3:5" ht="15">
      <c r="C320" s="641" t="s">
        <v>1060</v>
      </c>
      <c r="D320" s="646">
        <v>2417.54</v>
      </c>
      <c r="E320" s="646">
        <v>5.0000000000000001E-3</v>
      </c>
    </row>
    <row r="321" spans="3:5" ht="15">
      <c r="C321" s="641" t="s">
        <v>838</v>
      </c>
      <c r="D321" s="646">
        <v>83100.429999999993</v>
      </c>
      <c r="E321" s="646">
        <v>0.1714</v>
      </c>
    </row>
    <row r="322" spans="3:5" ht="15">
      <c r="C322" s="641" t="s">
        <v>839</v>
      </c>
      <c r="D322" s="646">
        <v>3390</v>
      </c>
      <c r="E322" s="646">
        <v>7.0000000000000001E-3</v>
      </c>
    </row>
    <row r="323" spans="3:5" ht="15">
      <c r="C323" s="641" t="s">
        <v>840</v>
      </c>
      <c r="D323" s="646">
        <v>1953</v>
      </c>
      <c r="E323" s="646">
        <v>4.0000000000000001E-3</v>
      </c>
    </row>
    <row r="324" spans="3:5" ht="15">
      <c r="C324" s="641" t="s">
        <v>841</v>
      </c>
      <c r="D324" s="646">
        <v>1107</v>
      </c>
      <c r="E324" s="646">
        <v>2.3E-3</v>
      </c>
    </row>
    <row r="325" spans="3:5" ht="15">
      <c r="C325" s="641" t="s">
        <v>842</v>
      </c>
      <c r="D325" s="646">
        <v>2145</v>
      </c>
      <c r="E325" s="646">
        <v>4.4000000000000003E-3</v>
      </c>
    </row>
    <row r="326" spans="3:5" ht="15">
      <c r="C326" s="641" t="s">
        <v>843</v>
      </c>
      <c r="D326" s="646">
        <v>1054694.79</v>
      </c>
      <c r="E326" s="646">
        <v>2.1747999999999998</v>
      </c>
    </row>
    <row r="327" spans="3:5" ht="15">
      <c r="C327" s="641" t="s">
        <v>844</v>
      </c>
      <c r="D327" s="646">
        <v>11812.8</v>
      </c>
      <c r="E327" s="646">
        <v>2.4400000000000002E-2</v>
      </c>
    </row>
    <row r="328" spans="3:5" ht="15">
      <c r="C328" s="641" t="s">
        <v>845</v>
      </c>
      <c r="D328" s="646">
        <v>21884.61</v>
      </c>
      <c r="E328" s="646">
        <v>4.5100000000000001E-2</v>
      </c>
    </row>
    <row r="329" spans="3:5" ht="15">
      <c r="C329" s="641" t="s">
        <v>846</v>
      </c>
      <c r="D329" s="646">
        <v>73709.929999999993</v>
      </c>
      <c r="E329" s="646">
        <v>0.152</v>
      </c>
    </row>
    <row r="330" spans="3:5" ht="15">
      <c r="C330" s="641" t="s">
        <v>847</v>
      </c>
      <c r="D330" s="646">
        <v>183176.44</v>
      </c>
      <c r="E330" s="646">
        <v>0.37769999999999998</v>
      </c>
    </row>
    <row r="331" spans="3:5" ht="15">
      <c r="C331" s="641" t="s">
        <v>848</v>
      </c>
      <c r="D331" s="646">
        <v>1728</v>
      </c>
      <c r="E331" s="646">
        <v>3.5999999999999999E-3</v>
      </c>
    </row>
    <row r="332" spans="3:5" ht="15">
      <c r="C332" s="641" t="s">
        <v>849</v>
      </c>
      <c r="D332" s="646">
        <v>42564.61</v>
      </c>
      <c r="E332" s="646">
        <v>8.7800000000000003E-2</v>
      </c>
    </row>
    <row r="333" spans="3:5" ht="15">
      <c r="C333" s="641" t="s">
        <v>850</v>
      </c>
      <c r="D333" s="646">
        <v>5554.08</v>
      </c>
      <c r="E333" s="646">
        <v>1.15E-2</v>
      </c>
    </row>
    <row r="334" spans="3:5" ht="15">
      <c r="C334" s="641" t="s">
        <v>851</v>
      </c>
      <c r="D334" s="646">
        <v>291537.28000000003</v>
      </c>
      <c r="E334" s="646">
        <v>0.60109999999999997</v>
      </c>
    </row>
    <row r="335" spans="3:5" ht="15">
      <c r="C335" s="641" t="s">
        <v>852</v>
      </c>
      <c r="D335" s="646">
        <v>763511.76</v>
      </c>
      <c r="E335" s="646">
        <v>1.5744</v>
      </c>
    </row>
    <row r="336" spans="3:5" ht="15">
      <c r="C336" s="641" t="s">
        <v>853</v>
      </c>
      <c r="D336" s="646">
        <v>14502.53</v>
      </c>
      <c r="E336" s="646">
        <v>2.9899999999999999E-2</v>
      </c>
    </row>
    <row r="337" spans="3:5" ht="15">
      <c r="C337" s="641" t="s">
        <v>854</v>
      </c>
      <c r="D337" s="646">
        <v>103630.38</v>
      </c>
      <c r="E337" s="646">
        <v>0.2137</v>
      </c>
    </row>
    <row r="338" spans="3:5" ht="15">
      <c r="C338" s="641" t="s">
        <v>855</v>
      </c>
      <c r="D338" s="646">
        <v>102.43</v>
      </c>
      <c r="E338" s="646">
        <v>2.0000000000000001E-4</v>
      </c>
    </row>
    <row r="339" spans="3:5" ht="15">
      <c r="C339" s="641" t="s">
        <v>856</v>
      </c>
      <c r="D339" s="646">
        <v>350588.97</v>
      </c>
      <c r="E339" s="646">
        <v>0.72289999999999999</v>
      </c>
    </row>
    <row r="340" spans="3:5" ht="15">
      <c r="C340" s="641" t="s">
        <v>996</v>
      </c>
      <c r="D340" s="646">
        <v>395.99</v>
      </c>
      <c r="E340" s="646">
        <v>8.0000000000000004E-4</v>
      </c>
    </row>
    <row r="341" spans="3:5" ht="15">
      <c r="C341" s="641" t="s">
        <v>857</v>
      </c>
      <c r="D341" s="646">
        <v>3023.75</v>
      </c>
      <c r="E341" s="646">
        <v>6.1999999999999998E-3</v>
      </c>
    </row>
    <row r="342" spans="3:5" ht="15">
      <c r="C342" s="641" t="s">
        <v>858</v>
      </c>
      <c r="D342" s="646">
        <v>97736.28</v>
      </c>
      <c r="E342" s="646">
        <v>0.20150000000000001</v>
      </c>
    </row>
    <row r="343" spans="3:5" ht="15">
      <c r="C343" s="641" t="s">
        <v>859</v>
      </c>
      <c r="D343" s="646">
        <v>6351.31</v>
      </c>
      <c r="E343" s="646">
        <v>1.3100000000000001E-2</v>
      </c>
    </row>
    <row r="344" spans="3:5" ht="15">
      <c r="C344" s="641" t="s">
        <v>860</v>
      </c>
      <c r="D344" s="646">
        <v>25755.53</v>
      </c>
      <c r="E344" s="646">
        <v>5.3100000000000001E-2</v>
      </c>
    </row>
    <row r="345" spans="3:5" ht="15">
      <c r="C345" s="641" t="s">
        <v>997</v>
      </c>
      <c r="D345" s="646">
        <v>145</v>
      </c>
      <c r="E345" s="646">
        <v>2.9999999999999997E-4</v>
      </c>
    </row>
    <row r="346" spans="3:5" ht="15">
      <c r="C346" s="641" t="s">
        <v>861</v>
      </c>
      <c r="D346" s="646">
        <v>371154</v>
      </c>
      <c r="E346" s="646">
        <v>0.76529999999999998</v>
      </c>
    </row>
    <row r="347" spans="3:5" ht="15">
      <c r="C347" s="641" t="s">
        <v>862</v>
      </c>
      <c r="D347" s="646">
        <v>340423.31</v>
      </c>
      <c r="E347" s="646">
        <v>0.70199999999999996</v>
      </c>
    </row>
    <row r="348" spans="3:5" ht="15">
      <c r="C348" s="641" t="s">
        <v>863</v>
      </c>
      <c r="D348" s="646">
        <v>18369.439999999999</v>
      </c>
      <c r="E348" s="646">
        <v>3.7900000000000003E-2</v>
      </c>
    </row>
    <row r="349" spans="3:5" ht="15">
      <c r="C349" s="641" t="s">
        <v>864</v>
      </c>
      <c r="D349" s="646">
        <v>2287</v>
      </c>
      <c r="E349" s="646">
        <v>4.7000000000000002E-3</v>
      </c>
    </row>
    <row r="350" spans="3:5" ht="15">
      <c r="C350" s="641" t="s">
        <v>865</v>
      </c>
      <c r="D350" s="646">
        <v>294524</v>
      </c>
      <c r="E350" s="646">
        <v>0.60729999999999995</v>
      </c>
    </row>
    <row r="351" spans="3:5" ht="15">
      <c r="C351" s="641" t="s">
        <v>866</v>
      </c>
      <c r="D351" s="646">
        <v>17785.73</v>
      </c>
      <c r="E351" s="646">
        <v>3.6700000000000003E-2</v>
      </c>
    </row>
    <row r="352" spans="3:5" ht="15">
      <c r="C352" s="641" t="s">
        <v>867</v>
      </c>
      <c r="D352" s="646">
        <v>54000</v>
      </c>
      <c r="E352" s="646">
        <v>0.1113</v>
      </c>
    </row>
    <row r="353" spans="3:11" ht="15">
      <c r="C353" s="641" t="s">
        <v>868</v>
      </c>
      <c r="D353" s="646">
        <v>621834.81000000006</v>
      </c>
      <c r="E353" s="646">
        <v>1.2822</v>
      </c>
    </row>
    <row r="354" spans="3:11" ht="15">
      <c r="C354" s="641" t="s">
        <v>869</v>
      </c>
      <c r="D354" s="646">
        <v>17969.599999999999</v>
      </c>
      <c r="E354" s="646">
        <v>3.7100000000000001E-2</v>
      </c>
    </row>
    <row r="355" spans="3:11" ht="15">
      <c r="C355" s="641" t="s">
        <v>1061</v>
      </c>
      <c r="D355" s="646">
        <v>483130</v>
      </c>
      <c r="E355" s="646">
        <v>0.99619999999999997</v>
      </c>
    </row>
    <row r="356" spans="3:11" ht="15">
      <c r="C356" s="641" t="s">
        <v>870</v>
      </c>
      <c r="D356" s="646">
        <v>79733.240000000005</v>
      </c>
      <c r="E356" s="646">
        <v>0.16439999999999999</v>
      </c>
    </row>
    <row r="357" spans="3:11" ht="15">
      <c r="C357" s="641" t="s">
        <v>871</v>
      </c>
      <c r="D357" s="646">
        <v>1162978.44</v>
      </c>
      <c r="E357" s="646">
        <v>2.3980999999999999</v>
      </c>
      <c r="J357" s="756"/>
    </row>
    <row r="358" spans="3:11" ht="15">
      <c r="C358" s="641" t="s">
        <v>872</v>
      </c>
      <c r="D358" s="646">
        <v>446986.84</v>
      </c>
      <c r="E358" s="646">
        <v>0.92169999999999996</v>
      </c>
    </row>
    <row r="359" spans="3:11" ht="15">
      <c r="C359" s="641" t="s">
        <v>873</v>
      </c>
      <c r="D359" s="646">
        <v>150997.56</v>
      </c>
      <c r="E359" s="646">
        <v>0.31140000000000001</v>
      </c>
    </row>
    <row r="360" spans="3:11" ht="15">
      <c r="C360" s="641" t="s">
        <v>874</v>
      </c>
      <c r="D360" s="646">
        <v>308025.63</v>
      </c>
      <c r="E360" s="646">
        <v>0.6351</v>
      </c>
    </row>
    <row r="361" spans="3:11" ht="15">
      <c r="C361" s="641" t="s">
        <v>875</v>
      </c>
      <c r="D361" s="646">
        <v>150149.1</v>
      </c>
      <c r="E361" s="646">
        <v>0.30959999999999999</v>
      </c>
    </row>
    <row r="362" spans="3:11" ht="15">
      <c r="C362" s="641" t="s">
        <v>998</v>
      </c>
      <c r="D362" s="646">
        <v>21046.79</v>
      </c>
      <c r="E362" s="646">
        <v>4.3400000000000001E-2</v>
      </c>
    </row>
    <row r="363" spans="3:11" ht="15">
      <c r="C363" s="641" t="s">
        <v>876</v>
      </c>
      <c r="D363" s="646">
        <v>326266</v>
      </c>
      <c r="E363" s="646">
        <v>0.67279999999999995</v>
      </c>
      <c r="J363" s="756"/>
      <c r="K363" s="756" t="s">
        <v>1085</v>
      </c>
    </row>
    <row r="364" spans="3:11" ht="15">
      <c r="C364" s="641" t="s">
        <v>877</v>
      </c>
      <c r="D364" s="646">
        <v>110928</v>
      </c>
      <c r="E364" s="646">
        <v>0.22869999999999999</v>
      </c>
    </row>
    <row r="365" spans="3:11" ht="15">
      <c r="C365" s="641" t="s">
        <v>878</v>
      </c>
      <c r="D365" s="646">
        <v>82816.77</v>
      </c>
      <c r="E365" s="646">
        <v>0.17080000000000001</v>
      </c>
    </row>
    <row r="366" spans="3:11" ht="15">
      <c r="C366" s="641" t="s">
        <v>879</v>
      </c>
      <c r="D366" s="646">
        <v>141215.59</v>
      </c>
      <c r="E366" s="646">
        <v>0.29120000000000001</v>
      </c>
    </row>
    <row r="367" spans="3:11" ht="15">
      <c r="C367" s="641" t="s">
        <v>880</v>
      </c>
      <c r="D367" s="646">
        <v>546641.15</v>
      </c>
      <c r="E367" s="646">
        <v>1.1272</v>
      </c>
      <c r="J367" s="756"/>
    </row>
    <row r="368" spans="3:11" ht="15">
      <c r="C368" s="641" t="s">
        <v>881</v>
      </c>
      <c r="D368" s="646">
        <v>24592</v>
      </c>
      <c r="E368" s="646">
        <v>5.0700000000000002E-2</v>
      </c>
    </row>
    <row r="369" spans="3:10" ht="15">
      <c r="C369" s="641" t="s">
        <v>999</v>
      </c>
      <c r="D369" s="646">
        <v>182595.72</v>
      </c>
      <c r="E369" s="646">
        <v>0.3765</v>
      </c>
    </row>
    <row r="370" spans="3:10" ht="15">
      <c r="C370" s="641" t="s">
        <v>882</v>
      </c>
      <c r="D370" s="646">
        <v>128420.53</v>
      </c>
      <c r="E370" s="646">
        <v>0.26479999999999998</v>
      </c>
    </row>
    <row r="371" spans="3:10" ht="15">
      <c r="C371" s="641" t="s">
        <v>883</v>
      </c>
      <c r="D371" s="646">
        <v>60962</v>
      </c>
      <c r="E371" s="646">
        <v>0.12570000000000001</v>
      </c>
    </row>
    <row r="372" spans="3:10" ht="15">
      <c r="C372" s="641" t="s">
        <v>1062</v>
      </c>
      <c r="D372" s="646">
        <v>9396</v>
      </c>
      <c r="E372" s="646">
        <v>1.9400000000000001E-2</v>
      </c>
    </row>
    <row r="373" spans="3:10" ht="15">
      <c r="C373" s="641" t="s">
        <v>884</v>
      </c>
      <c r="D373" s="646">
        <v>23618.2</v>
      </c>
      <c r="E373" s="646">
        <v>4.87E-2</v>
      </c>
    </row>
    <row r="374" spans="3:10" ht="15">
      <c r="C374" s="641" t="s">
        <v>885</v>
      </c>
      <c r="D374" s="646">
        <v>107517.62</v>
      </c>
      <c r="E374" s="646">
        <v>0.22170000000000001</v>
      </c>
    </row>
    <row r="375" spans="3:10" ht="15">
      <c r="C375" s="641" t="s">
        <v>886</v>
      </c>
      <c r="D375" s="646">
        <v>255789.41</v>
      </c>
      <c r="E375" s="646">
        <v>0.52739999999999998</v>
      </c>
    </row>
    <row r="376" spans="3:10" ht="15">
      <c r="C376" s="641" t="s">
        <v>1063</v>
      </c>
      <c r="D376" s="646">
        <v>16455.54</v>
      </c>
      <c r="E376" s="646">
        <v>3.39E-2</v>
      </c>
    </row>
    <row r="377" spans="3:10" ht="15">
      <c r="C377" s="641" t="s">
        <v>887</v>
      </c>
      <c r="D377" s="646">
        <v>153</v>
      </c>
      <c r="E377" s="646">
        <v>2.9999999999999997E-4</v>
      </c>
    </row>
    <row r="378" spans="3:10" ht="15">
      <c r="C378" s="641" t="s">
        <v>888</v>
      </c>
      <c r="D378" s="646">
        <v>461563.21</v>
      </c>
      <c r="E378" s="646">
        <v>0.95169999999999999</v>
      </c>
    </row>
    <row r="379" spans="3:10" ht="15">
      <c r="C379" s="641" t="s">
        <v>889</v>
      </c>
      <c r="D379" s="646">
        <v>597949.03</v>
      </c>
      <c r="E379" s="646">
        <v>1.2330000000000001</v>
      </c>
    </row>
    <row r="380" spans="3:10" ht="15">
      <c r="C380" s="641" t="s">
        <v>890</v>
      </c>
      <c r="D380" s="646">
        <v>11724</v>
      </c>
      <c r="E380" s="646">
        <v>2.4199999999999999E-2</v>
      </c>
      <c r="J380" s="756"/>
    </row>
    <row r="381" spans="3:10" ht="15">
      <c r="C381" s="641" t="s">
        <v>891</v>
      </c>
      <c r="D381" s="646">
        <v>305054.32</v>
      </c>
      <c r="E381" s="646">
        <v>0.629</v>
      </c>
    </row>
    <row r="382" spans="3:10" ht="15">
      <c r="C382" s="641" t="s">
        <v>892</v>
      </c>
      <c r="D382" s="646">
        <v>355428</v>
      </c>
      <c r="E382" s="646">
        <v>0.7329</v>
      </c>
    </row>
    <row r="383" spans="3:10" ht="15">
      <c r="C383" s="641" t="s">
        <v>893</v>
      </c>
      <c r="D383" s="646">
        <v>1639767.48</v>
      </c>
      <c r="E383" s="646">
        <v>3.3812000000000002</v>
      </c>
    </row>
    <row r="384" spans="3:10" ht="15">
      <c r="C384" s="651" t="s">
        <v>894</v>
      </c>
      <c r="D384" s="646">
        <v>-5.14</v>
      </c>
      <c r="E384" s="646">
        <v>0</v>
      </c>
    </row>
    <row r="385" spans="3:7" ht="15.75" customHeight="1">
      <c r="D385" s="643">
        <f>+D301</f>
        <v>48496621.680000022</v>
      </c>
      <c r="E385" s="653" t="s">
        <v>895</v>
      </c>
    </row>
    <row r="389" spans="3:7">
      <c r="C389" s="19" t="s">
        <v>934</v>
      </c>
    </row>
    <row r="391" spans="3:7" ht="28.5" customHeight="1">
      <c r="C391" s="340" t="s">
        <v>387</v>
      </c>
      <c r="D391" s="341" t="s">
        <v>302</v>
      </c>
      <c r="E391" s="294" t="s">
        <v>303</v>
      </c>
      <c r="F391" s="344" t="s">
        <v>363</v>
      </c>
      <c r="G391" s="320" t="s">
        <v>379</v>
      </c>
    </row>
    <row r="392" spans="3:7" ht="15">
      <c r="C392" s="641" t="s">
        <v>896</v>
      </c>
      <c r="D392" s="646">
        <v>7298</v>
      </c>
      <c r="E392" s="646">
        <v>7298</v>
      </c>
      <c r="F392" s="646">
        <v>0</v>
      </c>
      <c r="G392" s="342">
        <v>0</v>
      </c>
    </row>
    <row r="393" spans="3:7" ht="15">
      <c r="C393" s="641" t="s">
        <v>897</v>
      </c>
      <c r="D393" s="646">
        <v>-758542</v>
      </c>
      <c r="E393" s="646">
        <v>-758542</v>
      </c>
      <c r="F393" s="646">
        <v>0</v>
      </c>
      <c r="G393" s="309"/>
    </row>
    <row r="394" spans="3:7" ht="15">
      <c r="C394" s="641" t="s">
        <v>898</v>
      </c>
      <c r="D394" s="646">
        <v>4356523.09</v>
      </c>
      <c r="E394" s="646">
        <v>5219157.6900000004</v>
      </c>
      <c r="F394" s="646">
        <v>862634.6</v>
      </c>
      <c r="G394" s="309"/>
    </row>
    <row r="395" spans="3:7" ht="15">
      <c r="C395" s="641" t="s">
        <v>899</v>
      </c>
      <c r="D395" s="646">
        <v>9938794.3000000007</v>
      </c>
      <c r="E395" s="646">
        <v>10011414.33</v>
      </c>
      <c r="F395" s="646">
        <v>72620.03</v>
      </c>
      <c r="G395" s="309"/>
    </row>
    <row r="396" spans="3:7" ht="15">
      <c r="C396" s="641" t="s">
        <v>900</v>
      </c>
      <c r="D396" s="646">
        <v>23120116.489999998</v>
      </c>
      <c r="E396" s="646">
        <v>56015612.020000003</v>
      </c>
      <c r="F396" s="646">
        <v>32895495.530000001</v>
      </c>
      <c r="G396" s="309"/>
    </row>
    <row r="397" spans="3:7" ht="15">
      <c r="C397" s="641" t="s">
        <v>901</v>
      </c>
      <c r="D397" s="646">
        <v>4709685</v>
      </c>
      <c r="E397" s="646">
        <v>4709685</v>
      </c>
      <c r="F397" s="646">
        <v>0</v>
      </c>
      <c r="G397" s="309"/>
    </row>
    <row r="398" spans="3:7" ht="15">
      <c r="C398" s="641" t="s">
        <v>902</v>
      </c>
      <c r="D398" s="646">
        <v>9198586.9600000009</v>
      </c>
      <c r="E398" s="646">
        <v>9198586.9600000009</v>
      </c>
      <c r="F398" s="646">
        <v>0</v>
      </c>
      <c r="G398" s="309"/>
    </row>
    <row r="399" spans="3:7" ht="15">
      <c r="C399" s="641" t="s">
        <v>903</v>
      </c>
      <c r="D399" s="646">
        <v>32659157.449999999</v>
      </c>
      <c r="E399" s="646">
        <v>32659157.449999999</v>
      </c>
      <c r="F399" s="646">
        <v>0</v>
      </c>
      <c r="G399" s="309"/>
    </row>
    <row r="400" spans="3:7" ht="15">
      <c r="C400" s="641" t="s">
        <v>904</v>
      </c>
      <c r="D400" s="646">
        <v>42897793</v>
      </c>
      <c r="E400" s="646">
        <v>42897793</v>
      </c>
      <c r="F400" s="646">
        <v>0</v>
      </c>
      <c r="G400" s="309"/>
    </row>
    <row r="401" spans="3:10" ht="15">
      <c r="C401" s="641" t="s">
        <v>905</v>
      </c>
      <c r="D401" s="646">
        <v>119690372.61</v>
      </c>
      <c r="E401" s="646">
        <v>119690372.61</v>
      </c>
      <c r="F401" s="646">
        <v>0</v>
      </c>
      <c r="G401" s="309"/>
    </row>
    <row r="402" spans="3:10" ht="15">
      <c r="C402" s="641" t="s">
        <v>906</v>
      </c>
      <c r="D402" s="646">
        <v>4299726.0199999996</v>
      </c>
      <c r="E402" s="646">
        <v>4299726.0199999996</v>
      </c>
      <c r="F402" s="646">
        <v>0</v>
      </c>
      <c r="G402" s="309"/>
    </row>
    <row r="403" spans="3:10" ht="15">
      <c r="C403" s="641" t="s">
        <v>907</v>
      </c>
      <c r="D403" s="646">
        <v>1336854.3500000001</v>
      </c>
      <c r="E403" s="646">
        <v>1336854.3500000001</v>
      </c>
      <c r="F403" s="646">
        <v>0</v>
      </c>
      <c r="G403" s="309"/>
    </row>
    <row r="404" spans="3:10" ht="15">
      <c r="C404" s="641" t="s">
        <v>908</v>
      </c>
      <c r="D404" s="646">
        <v>20686201.850000001</v>
      </c>
      <c r="E404" s="646">
        <v>20686201.850000001</v>
      </c>
      <c r="F404" s="646">
        <v>0</v>
      </c>
      <c r="G404" s="309"/>
    </row>
    <row r="405" spans="3:10" ht="15">
      <c r="C405" s="641" t="s">
        <v>909</v>
      </c>
      <c r="D405" s="646">
        <v>35498000</v>
      </c>
      <c r="E405" s="646">
        <v>35498000</v>
      </c>
      <c r="F405" s="646">
        <v>0</v>
      </c>
      <c r="G405" s="309"/>
    </row>
    <row r="406" spans="3:10" ht="15">
      <c r="C406" s="641" t="s">
        <v>910</v>
      </c>
      <c r="D406" s="646">
        <v>1883287</v>
      </c>
      <c r="E406" s="646">
        <v>1883287</v>
      </c>
      <c r="F406" s="646">
        <v>0</v>
      </c>
      <c r="G406" s="309"/>
    </row>
    <row r="407" spans="3:10" ht="15">
      <c r="C407" s="641" t="s">
        <v>911</v>
      </c>
      <c r="D407" s="646">
        <v>14399573.91</v>
      </c>
      <c r="E407" s="646">
        <v>14399573.91</v>
      </c>
      <c r="F407" s="646">
        <v>0</v>
      </c>
      <c r="G407" s="309"/>
    </row>
    <row r="408" spans="3:10" ht="15">
      <c r="C408" s="641" t="s">
        <v>912</v>
      </c>
      <c r="D408" s="646">
        <v>-11739962.789999999</v>
      </c>
      <c r="E408" s="646">
        <v>-11739962.789999999</v>
      </c>
      <c r="F408" s="646">
        <v>0</v>
      </c>
      <c r="G408" s="309"/>
    </row>
    <row r="409" spans="3:10" ht="15">
      <c r="C409" s="641" t="s">
        <v>913</v>
      </c>
      <c r="D409" s="646">
        <v>6143321.2400000002</v>
      </c>
      <c r="E409" s="646">
        <v>6143321.2400000002</v>
      </c>
      <c r="F409" s="646">
        <v>0</v>
      </c>
      <c r="G409" s="309"/>
    </row>
    <row r="410" spans="3:10" ht="15">
      <c r="C410" s="17" t="s">
        <v>532</v>
      </c>
      <c r="D410" s="646">
        <f>SUM(D392:D409)</f>
        <v>318326786.48000002</v>
      </c>
      <c r="E410" s="646">
        <f>SUM(E392:E409)</f>
        <v>352157536.64000005</v>
      </c>
      <c r="F410" s="646">
        <f>SUM(F392:F409)</f>
        <v>33830750.160000004</v>
      </c>
      <c r="G410" s="309"/>
    </row>
    <row r="411" spans="3:10" ht="19.5" customHeight="1">
      <c r="D411" s="643">
        <f>+D410</f>
        <v>318326786.48000002</v>
      </c>
      <c r="E411" s="643">
        <f>+E410</f>
        <v>352157536.64000005</v>
      </c>
      <c r="F411" s="643">
        <f>+F410</f>
        <v>33830750.160000004</v>
      </c>
      <c r="G411" s="654"/>
    </row>
    <row r="412" spans="3:10">
      <c r="D412" s="652"/>
      <c r="E412" s="652"/>
      <c r="J412" s="756"/>
    </row>
    <row r="414" spans="3:10">
      <c r="C414" s="343"/>
      <c r="D414" s="343"/>
      <c r="E414" s="343"/>
      <c r="F414" s="343"/>
    </row>
    <row r="415" spans="3:10" ht="27" customHeight="1">
      <c r="C415" s="340" t="s">
        <v>388</v>
      </c>
      <c r="D415" s="341" t="s">
        <v>302</v>
      </c>
      <c r="E415" s="294" t="s">
        <v>303</v>
      </c>
      <c r="F415" s="344" t="s">
        <v>1064</v>
      </c>
    </row>
    <row r="416" spans="3:10" ht="15">
      <c r="C416" s="641" t="s">
        <v>914</v>
      </c>
      <c r="D416" s="646">
        <v>1159294.71</v>
      </c>
      <c r="E416" s="646">
        <v>-32827254.199999999</v>
      </c>
      <c r="F416" s="646">
        <v>-33986548.909999996</v>
      </c>
    </row>
    <row r="417" spans="3:6" ht="15">
      <c r="C417" s="641" t="s">
        <v>915</v>
      </c>
      <c r="D417" s="646">
        <v>2218782.21</v>
      </c>
      <c r="E417" s="646">
        <v>2218782.21</v>
      </c>
      <c r="F417" s="646">
        <v>0</v>
      </c>
    </row>
    <row r="418" spans="3:6" ht="15">
      <c r="C418" s="641" t="s">
        <v>916</v>
      </c>
      <c r="D418" s="646">
        <v>-1283409.3600000001</v>
      </c>
      <c r="E418" s="646">
        <v>-1283409.3600000001</v>
      </c>
      <c r="F418" s="646">
        <v>0</v>
      </c>
    </row>
    <row r="419" spans="3:6" ht="15">
      <c r="C419" s="641" t="s">
        <v>917</v>
      </c>
      <c r="D419" s="646">
        <v>4782923.5999999996</v>
      </c>
      <c r="E419" s="646">
        <v>4782923.5999999996</v>
      </c>
      <c r="F419" s="646">
        <v>0</v>
      </c>
    </row>
    <row r="420" spans="3:6" ht="15">
      <c r="C420" s="641" t="s">
        <v>918</v>
      </c>
      <c r="D420" s="646">
        <v>13065355.58</v>
      </c>
      <c r="E420" s="646">
        <v>13065355.58</v>
      </c>
      <c r="F420" s="646">
        <v>0</v>
      </c>
    </row>
    <row r="421" spans="3:6" ht="15">
      <c r="C421" s="641" t="s">
        <v>919</v>
      </c>
      <c r="D421" s="646">
        <v>12662592.15</v>
      </c>
      <c r="E421" s="646">
        <v>12662592.15</v>
      </c>
      <c r="F421" s="646">
        <v>0</v>
      </c>
    </row>
    <row r="422" spans="3:6" ht="15">
      <c r="C422" s="641" t="s">
        <v>920</v>
      </c>
      <c r="D422" s="646">
        <v>21856239.760000002</v>
      </c>
      <c r="E422" s="646">
        <v>22267687.530000001</v>
      </c>
      <c r="F422" s="646">
        <v>411447.77</v>
      </c>
    </row>
    <row r="423" spans="3:6" ht="15">
      <c r="C423" s="641" t="s">
        <v>921</v>
      </c>
      <c r="D423" s="646">
        <v>20788247.489999998</v>
      </c>
      <c r="E423" s="646">
        <v>20788247.489999998</v>
      </c>
      <c r="F423" s="646">
        <v>0</v>
      </c>
    </row>
    <row r="424" spans="3:6" ht="15">
      <c r="C424" s="641" t="s">
        <v>922</v>
      </c>
      <c r="D424" s="646">
        <v>23782696.539999999</v>
      </c>
      <c r="E424" s="646">
        <v>23782696.539999999</v>
      </c>
      <c r="F424" s="646">
        <v>0</v>
      </c>
    </row>
    <row r="425" spans="3:6" ht="15">
      <c r="C425" s="641" t="s">
        <v>923</v>
      </c>
      <c r="D425" s="646">
        <v>43728926.539999999</v>
      </c>
      <c r="E425" s="646">
        <v>43728926.539999999</v>
      </c>
      <c r="F425" s="646">
        <v>0</v>
      </c>
    </row>
    <row r="426" spans="3:6" ht="15">
      <c r="C426" s="641" t="s">
        <v>924</v>
      </c>
      <c r="D426" s="646">
        <v>6133167.2599999998</v>
      </c>
      <c r="E426" s="646">
        <v>6481793.9299999997</v>
      </c>
      <c r="F426" s="646">
        <v>348626.67</v>
      </c>
    </row>
    <row r="427" spans="3:6" ht="15">
      <c r="C427" s="641" t="s">
        <v>925</v>
      </c>
      <c r="D427" s="646">
        <v>11617076.960000001</v>
      </c>
      <c r="E427" s="646">
        <v>12224329.85</v>
      </c>
      <c r="F427" s="646">
        <v>607252.89</v>
      </c>
    </row>
    <row r="428" spans="3:6" ht="15">
      <c r="C428" s="641" t="s">
        <v>926</v>
      </c>
      <c r="D428" s="646">
        <v>0</v>
      </c>
      <c r="E428" s="646">
        <v>6895147.9400000004</v>
      </c>
      <c r="F428" s="646">
        <v>6895147.9400000004</v>
      </c>
    </row>
    <row r="429" spans="3:6" ht="15">
      <c r="C429" s="641" t="s">
        <v>927</v>
      </c>
      <c r="D429" s="646">
        <v>-2599837.16</v>
      </c>
      <c r="E429" s="646">
        <v>-2600492.12</v>
      </c>
      <c r="F429" s="646">
        <v>-654.96</v>
      </c>
    </row>
    <row r="430" spans="3:6" ht="15">
      <c r="C430" s="641" t="s">
        <v>928</v>
      </c>
      <c r="D430" s="646">
        <v>-47974741.990000002</v>
      </c>
      <c r="E430" s="646">
        <v>-47974741.990000002</v>
      </c>
      <c r="F430" s="646">
        <v>0</v>
      </c>
    </row>
    <row r="431" spans="3:6" ht="15">
      <c r="C431" s="641" t="s">
        <v>929</v>
      </c>
      <c r="D431" s="646">
        <v>-1185402.54</v>
      </c>
      <c r="E431" s="646">
        <v>-413286.38</v>
      </c>
      <c r="F431" s="646">
        <v>772116.16</v>
      </c>
    </row>
    <row r="432" spans="3:6" ht="15">
      <c r="C432" s="641" t="s">
        <v>930</v>
      </c>
      <c r="D432" s="646">
        <v>-8541319.3300000001</v>
      </c>
      <c r="E432" s="646">
        <v>-10490591.15</v>
      </c>
      <c r="F432" s="646">
        <v>-1949271.82</v>
      </c>
    </row>
    <row r="433" spans="3:11" ht="15">
      <c r="C433" s="641" t="s">
        <v>931</v>
      </c>
      <c r="D433" s="646">
        <v>-52875544.090000004</v>
      </c>
      <c r="E433" s="646">
        <v>-56851359.740000002</v>
      </c>
      <c r="F433" s="646">
        <v>-3975815.65</v>
      </c>
    </row>
    <row r="434" spans="3:11" ht="15">
      <c r="C434" s="641" t="s">
        <v>932</v>
      </c>
      <c r="D434" s="646">
        <v>-645982.11</v>
      </c>
      <c r="E434" s="646">
        <v>-994608.78</v>
      </c>
      <c r="F434" s="646">
        <v>-348626.67</v>
      </c>
      <c r="K434" s="756" t="s">
        <v>1086</v>
      </c>
    </row>
    <row r="435" spans="3:11" ht="15">
      <c r="C435" s="641" t="s">
        <v>933</v>
      </c>
      <c r="D435" s="646">
        <v>45529771.509999998</v>
      </c>
      <c r="E435" s="646">
        <v>48289993.840000004</v>
      </c>
      <c r="F435" s="646">
        <v>2760222.33</v>
      </c>
      <c r="J435" s="756"/>
      <c r="K435" s="756"/>
    </row>
    <row r="436" spans="3:11">
      <c r="C436" s="17" t="s">
        <v>533</v>
      </c>
      <c r="D436" s="299">
        <f>+D416+D435</f>
        <v>46689066.219999999</v>
      </c>
      <c r="E436" s="299">
        <f>+E416+E435</f>
        <v>15462739.640000004</v>
      </c>
      <c r="F436" s="299">
        <f>+F416+F435</f>
        <v>-31226326.579999998</v>
      </c>
      <c r="I436" s="756"/>
      <c r="J436" s="756"/>
    </row>
    <row r="437" spans="3:11" ht="20.25" customHeight="1">
      <c r="D437" s="643">
        <f>+D436</f>
        <v>46689066.219999999</v>
      </c>
      <c r="E437" s="643">
        <f>+E436</f>
        <v>15462739.640000004</v>
      </c>
      <c r="F437" s="643">
        <f>+F436</f>
        <v>-31226326.579999998</v>
      </c>
    </row>
    <row r="441" spans="3:11">
      <c r="C441" s="19" t="s">
        <v>389</v>
      </c>
    </row>
    <row r="443" spans="3:11" ht="30.75" customHeight="1">
      <c r="C443" s="340" t="s">
        <v>390</v>
      </c>
      <c r="D443" s="341" t="s">
        <v>302</v>
      </c>
      <c r="E443" s="294" t="s">
        <v>303</v>
      </c>
      <c r="F443" s="294" t="s">
        <v>304</v>
      </c>
    </row>
    <row r="444" spans="3:11" ht="15">
      <c r="C444" s="641" t="s">
        <v>935</v>
      </c>
      <c r="D444" s="646">
        <v>4113606.95</v>
      </c>
      <c r="E444" s="646">
        <v>4015298.76</v>
      </c>
      <c r="F444" s="646">
        <v>-98308.19</v>
      </c>
    </row>
    <row r="445" spans="3:11" ht="15">
      <c r="C445" s="641" t="s">
        <v>936</v>
      </c>
      <c r="D445" s="646">
        <v>40000</v>
      </c>
      <c r="E445" s="646">
        <v>41376.61</v>
      </c>
      <c r="F445" s="646">
        <v>1376.61</v>
      </c>
    </row>
    <row r="446" spans="3:11" ht="15">
      <c r="C446" s="641" t="s">
        <v>937</v>
      </c>
      <c r="D446" s="646">
        <v>211979.39</v>
      </c>
      <c r="E446" s="646">
        <v>1259073.19</v>
      </c>
      <c r="F446" s="646">
        <v>1047093.8</v>
      </c>
    </row>
    <row r="447" spans="3:11" ht="15">
      <c r="C447" s="641" t="s">
        <v>938</v>
      </c>
      <c r="D447" s="646">
        <v>33441.67</v>
      </c>
      <c r="E447" s="646">
        <v>849155.71</v>
      </c>
      <c r="F447" s="646">
        <v>815714.04</v>
      </c>
    </row>
    <row r="448" spans="3:11" ht="15">
      <c r="C448" s="641" t="s">
        <v>939</v>
      </c>
      <c r="D448" s="646">
        <v>230000</v>
      </c>
      <c r="E448" s="646">
        <v>4079.09</v>
      </c>
      <c r="F448" s="646">
        <v>-225920.91</v>
      </c>
    </row>
    <row r="449" spans="3:6" ht="15">
      <c r="C449" s="641" t="s">
        <v>940</v>
      </c>
      <c r="D449" s="646">
        <v>134000</v>
      </c>
      <c r="E449" s="646">
        <v>390934.37</v>
      </c>
      <c r="F449" s="646">
        <v>256934.37</v>
      </c>
    </row>
    <row r="450" spans="3:6" ht="15">
      <c r="C450" s="641" t="s">
        <v>941</v>
      </c>
      <c r="D450" s="646">
        <v>30000</v>
      </c>
      <c r="E450" s="646">
        <v>304897.86</v>
      </c>
      <c r="F450" s="646">
        <v>274897.86</v>
      </c>
    </row>
    <row r="451" spans="3:6" ht="15">
      <c r="C451" s="641" t="s">
        <v>942</v>
      </c>
      <c r="D451" s="646">
        <v>983094.6</v>
      </c>
      <c r="E451" s="646">
        <v>114635.79</v>
      </c>
      <c r="F451" s="646">
        <v>-868458.81</v>
      </c>
    </row>
    <row r="452" spans="3:6" ht="15">
      <c r="C452" s="641" t="s">
        <v>943</v>
      </c>
      <c r="D452" s="646">
        <v>2201601.15</v>
      </c>
      <c r="E452" s="646">
        <v>1257826.75</v>
      </c>
      <c r="F452" s="646">
        <v>-943774.4</v>
      </c>
    </row>
    <row r="453" spans="3:6" ht="15">
      <c r="C453" s="641" t="s">
        <v>944</v>
      </c>
      <c r="D453" s="646">
        <v>78324.75</v>
      </c>
      <c r="E453" s="646">
        <v>78324.75</v>
      </c>
      <c r="F453" s="646">
        <v>0</v>
      </c>
    </row>
    <row r="454" spans="3:6" ht="15">
      <c r="C454" s="641" t="s">
        <v>945</v>
      </c>
      <c r="D454" s="646">
        <v>285802.53999999998</v>
      </c>
      <c r="E454" s="646">
        <v>284249.01</v>
      </c>
      <c r="F454" s="646">
        <v>-1553.53</v>
      </c>
    </row>
    <row r="455" spans="3:6" ht="15">
      <c r="C455" s="641" t="s">
        <v>946</v>
      </c>
      <c r="D455" s="646">
        <v>170018.47</v>
      </c>
      <c r="E455" s="646">
        <v>213014.18</v>
      </c>
      <c r="F455" s="646">
        <v>42995.71</v>
      </c>
    </row>
    <row r="456" spans="3:6" ht="15">
      <c r="C456" s="641" t="s">
        <v>1065</v>
      </c>
      <c r="D456" s="646">
        <v>3493143.93</v>
      </c>
      <c r="E456" s="646">
        <v>1072729.77</v>
      </c>
      <c r="F456" s="646">
        <v>-2420414.16</v>
      </c>
    </row>
    <row r="457" spans="3:6" ht="15">
      <c r="C457" s="641" t="s">
        <v>947</v>
      </c>
      <c r="D457" s="646">
        <v>664184.05000000005</v>
      </c>
      <c r="E457" s="646">
        <v>1664830.34</v>
      </c>
      <c r="F457" s="646">
        <v>1000646.29</v>
      </c>
    </row>
    <row r="458" spans="3:6" ht="15">
      <c r="C458" s="641" t="s">
        <v>948</v>
      </c>
      <c r="D458" s="646">
        <v>335762.06</v>
      </c>
      <c r="E458" s="646">
        <v>2645.45</v>
      </c>
      <c r="F458" s="646">
        <v>-333116.61</v>
      </c>
    </row>
    <row r="459" spans="3:6" ht="15">
      <c r="C459" s="641" t="s">
        <v>949</v>
      </c>
      <c r="D459" s="646">
        <v>679525.29</v>
      </c>
      <c r="E459" s="646">
        <v>244358.87</v>
      </c>
      <c r="F459" s="646">
        <v>-435166.42</v>
      </c>
    </row>
    <row r="460" spans="3:6" ht="15">
      <c r="C460" s="641" t="s">
        <v>950</v>
      </c>
      <c r="D460" s="646">
        <v>1535120.05</v>
      </c>
      <c r="E460" s="646">
        <v>6068626.0199999996</v>
      </c>
      <c r="F460" s="646">
        <v>4533505.97</v>
      </c>
    </row>
    <row r="461" spans="3:6" ht="15">
      <c r="C461" s="641" t="s">
        <v>951</v>
      </c>
      <c r="D461" s="646">
        <v>13360.23</v>
      </c>
      <c r="E461" s="646">
        <v>0</v>
      </c>
      <c r="F461" s="646">
        <v>-13360.23</v>
      </c>
    </row>
    <row r="462" spans="3:6" ht="15">
      <c r="C462" s="641" t="s">
        <v>952</v>
      </c>
      <c r="D462" s="646">
        <v>1316220.29</v>
      </c>
      <c r="E462" s="646">
        <v>1773375.59</v>
      </c>
      <c r="F462" s="646">
        <v>457155.3</v>
      </c>
    </row>
    <row r="463" spans="3:6" ht="15">
      <c r="C463" s="641" t="s">
        <v>953</v>
      </c>
      <c r="D463" s="646">
        <v>294672.98</v>
      </c>
      <c r="E463" s="646">
        <v>0</v>
      </c>
      <c r="F463" s="646">
        <v>-294672.98</v>
      </c>
    </row>
    <row r="464" spans="3:6" ht="15">
      <c r="C464" s="641" t="s">
        <v>954</v>
      </c>
      <c r="D464" s="646">
        <v>137285.51999999999</v>
      </c>
      <c r="E464" s="646">
        <v>0</v>
      </c>
      <c r="F464" s="646">
        <v>-137285.51999999999</v>
      </c>
    </row>
    <row r="465" spans="3:6" ht="15">
      <c r="C465" s="641" t="s">
        <v>955</v>
      </c>
      <c r="D465" s="646">
        <v>413530.36</v>
      </c>
      <c r="E465" s="646">
        <v>479614.42</v>
      </c>
      <c r="F465" s="646">
        <v>66084.06</v>
      </c>
    </row>
    <row r="466" spans="3:6" ht="15">
      <c r="C466" s="641" t="s">
        <v>1066</v>
      </c>
      <c r="D466" s="646">
        <v>29</v>
      </c>
      <c r="E466" s="646">
        <v>0</v>
      </c>
      <c r="F466" s="646">
        <v>-29</v>
      </c>
    </row>
    <row r="467" spans="3:6" ht="15">
      <c r="C467" s="641" t="s">
        <v>956</v>
      </c>
      <c r="D467" s="646">
        <v>72339.759999999995</v>
      </c>
      <c r="E467" s="646">
        <v>72339.759999999995</v>
      </c>
      <c r="F467" s="646">
        <v>0</v>
      </c>
    </row>
    <row r="468" spans="3:6" ht="15">
      <c r="C468" s="641" t="s">
        <v>957</v>
      </c>
      <c r="D468" s="646">
        <v>302045.32</v>
      </c>
      <c r="E468" s="646">
        <v>302045.32</v>
      </c>
      <c r="F468" s="646">
        <v>0</v>
      </c>
    </row>
    <row r="469" spans="3:6" ht="15">
      <c r="C469" s="641" t="s">
        <v>958</v>
      </c>
      <c r="D469" s="646">
        <v>954535.71</v>
      </c>
      <c r="E469" s="646">
        <v>156088.25</v>
      </c>
      <c r="F469" s="646">
        <v>-798447.46</v>
      </c>
    </row>
    <row r="470" spans="3:6" ht="15">
      <c r="C470" s="641" t="s">
        <v>959</v>
      </c>
      <c r="D470" s="646">
        <v>273704.77</v>
      </c>
      <c r="E470" s="646">
        <v>413286.38</v>
      </c>
      <c r="F470" s="646">
        <v>139581.60999999999</v>
      </c>
    </row>
    <row r="471" spans="3:6" ht="15">
      <c r="C471" s="641" t="s">
        <v>960</v>
      </c>
      <c r="D471" s="646">
        <v>2870.55</v>
      </c>
      <c r="E471" s="646">
        <v>14174819.130000001</v>
      </c>
      <c r="F471" s="646">
        <v>14171948.58</v>
      </c>
    </row>
    <row r="472" spans="3:6" ht="15">
      <c r="C472" s="641" t="s">
        <v>961</v>
      </c>
      <c r="D472" s="646">
        <v>38780.6</v>
      </c>
      <c r="E472" s="646">
        <v>88911.27</v>
      </c>
      <c r="F472" s="646">
        <v>50130.67</v>
      </c>
    </row>
    <row r="473" spans="3:6" ht="15">
      <c r="C473" s="641" t="s">
        <v>962</v>
      </c>
      <c r="D473" s="646">
        <v>496619.97</v>
      </c>
      <c r="E473" s="646">
        <v>696603.64</v>
      </c>
      <c r="F473" s="646">
        <v>199983.67</v>
      </c>
    </row>
    <row r="474" spans="3:6" ht="15">
      <c r="C474" s="641" t="s">
        <v>963</v>
      </c>
      <c r="D474" s="646">
        <v>158684.69</v>
      </c>
      <c r="E474" s="646">
        <v>97549.56</v>
      </c>
      <c r="F474" s="646">
        <v>-61135.13</v>
      </c>
    </row>
    <row r="475" spans="3:6" ht="15">
      <c r="C475" s="641" t="s">
        <v>964</v>
      </c>
      <c r="D475" s="646">
        <v>207357.84</v>
      </c>
      <c r="E475" s="646">
        <v>65032.800000000003</v>
      </c>
      <c r="F475" s="646">
        <v>-142325.04</v>
      </c>
    </row>
    <row r="476" spans="3:6" ht="15">
      <c r="C476" s="641" t="s">
        <v>965</v>
      </c>
      <c r="D476" s="646">
        <v>-93068.38</v>
      </c>
      <c r="E476" s="646">
        <v>0</v>
      </c>
      <c r="F476" s="646">
        <v>93068.38</v>
      </c>
    </row>
    <row r="477" spans="3:6" ht="15">
      <c r="C477" s="641" t="s">
        <v>966</v>
      </c>
      <c r="D477" s="646">
        <v>987316.71</v>
      </c>
      <c r="E477" s="646">
        <v>506744.83</v>
      </c>
      <c r="F477" s="646">
        <v>-480571.88</v>
      </c>
    </row>
    <row r="478" spans="3:6" ht="15">
      <c r="C478" s="641" t="s">
        <v>967</v>
      </c>
      <c r="D478" s="646">
        <v>114844.08</v>
      </c>
      <c r="E478" s="646">
        <v>42053.3</v>
      </c>
      <c r="F478" s="646">
        <v>-72790.78</v>
      </c>
    </row>
    <row r="479" spans="3:6" ht="15">
      <c r="C479" s="641" t="s">
        <v>968</v>
      </c>
      <c r="D479" s="646">
        <v>3562776.62</v>
      </c>
      <c r="E479" s="646">
        <v>0</v>
      </c>
      <c r="F479" s="646">
        <v>-3562776.62</v>
      </c>
    </row>
    <row r="480" spans="3:6" ht="15">
      <c r="C480" s="641" t="s">
        <v>969</v>
      </c>
      <c r="D480" s="646">
        <v>4129337.43</v>
      </c>
      <c r="E480" s="646">
        <v>0</v>
      </c>
      <c r="F480" s="646">
        <v>-4129337.43</v>
      </c>
    </row>
    <row r="481" spans="3:6" ht="15">
      <c r="C481" s="641" t="s">
        <v>1067</v>
      </c>
      <c r="D481" s="646">
        <v>0</v>
      </c>
      <c r="E481" s="646">
        <v>12668070.310000001</v>
      </c>
      <c r="F481" s="646">
        <v>12668070.310000001</v>
      </c>
    </row>
    <row r="482" spans="3:6" ht="15">
      <c r="C482" s="641" t="s">
        <v>1068</v>
      </c>
      <c r="D482" s="646">
        <v>0</v>
      </c>
      <c r="E482" s="646">
        <v>18569674.559999999</v>
      </c>
      <c r="F482" s="646">
        <v>18569674.559999999</v>
      </c>
    </row>
    <row r="483" spans="3:6" ht="15">
      <c r="C483" s="651" t="s">
        <v>970</v>
      </c>
      <c r="D483" s="646">
        <v>28602848.949999999</v>
      </c>
      <c r="E483" s="646">
        <v>67972265.640000001</v>
      </c>
      <c r="F483" s="646">
        <v>39369416.689999998</v>
      </c>
    </row>
    <row r="484" spans="3:6" ht="21.75" customHeight="1">
      <c r="D484" s="643">
        <f>+D483</f>
        <v>28602848.949999999</v>
      </c>
      <c r="E484" s="643">
        <f t="shared" ref="E484:F484" si="4">+E483</f>
        <v>67972265.640000001</v>
      </c>
      <c r="F484" s="643">
        <f t="shared" si="4"/>
        <v>39369416.689999998</v>
      </c>
    </row>
    <row r="491" spans="3:6" ht="24" customHeight="1">
      <c r="C491" s="340" t="s">
        <v>391</v>
      </c>
      <c r="D491" s="341" t="s">
        <v>304</v>
      </c>
      <c r="E491" s="294" t="s">
        <v>310</v>
      </c>
    </row>
    <row r="492" spans="3:6">
      <c r="C492" s="295" t="s">
        <v>534</v>
      </c>
      <c r="D492" s="342"/>
      <c r="E492" s="296"/>
    </row>
    <row r="493" spans="3:6">
      <c r="C493" s="297"/>
      <c r="D493" s="309"/>
      <c r="E493" s="298"/>
    </row>
    <row r="494" spans="3:6">
      <c r="C494" s="297" t="s">
        <v>535</v>
      </c>
      <c r="D494" s="655">
        <f>+D495</f>
        <v>7976962.6100000003</v>
      </c>
      <c r="E494" s="298"/>
    </row>
    <row r="495" spans="3:6" ht="15">
      <c r="C495" s="656" t="s">
        <v>971</v>
      </c>
      <c r="D495" s="642">
        <v>7976962.6100000003</v>
      </c>
      <c r="E495" s="298"/>
    </row>
    <row r="496" spans="3:6">
      <c r="C496" s="297" t="s">
        <v>517</v>
      </c>
      <c r="D496" s="655">
        <f>SUM(D497:D501)</f>
        <v>1906131.6400000001</v>
      </c>
      <c r="E496" s="298"/>
    </row>
    <row r="497" spans="2:11" ht="15">
      <c r="C497" s="656" t="s">
        <v>972</v>
      </c>
      <c r="D497" s="642">
        <v>69952.639999999999</v>
      </c>
      <c r="E497" s="298"/>
    </row>
    <row r="498" spans="2:11" ht="15">
      <c r="C498" s="656" t="s">
        <v>973</v>
      </c>
      <c r="D498" s="642">
        <v>579903</v>
      </c>
      <c r="E498" s="298"/>
    </row>
    <row r="499" spans="2:11" ht="15">
      <c r="C499" s="656" t="s">
        <v>974</v>
      </c>
      <c r="D499" s="642">
        <v>460000</v>
      </c>
      <c r="E499" s="298"/>
    </row>
    <row r="500" spans="2:11" ht="15">
      <c r="C500" s="656" t="s">
        <v>975</v>
      </c>
      <c r="D500" s="642">
        <v>231876.04</v>
      </c>
      <c r="E500" s="298"/>
    </row>
    <row r="501" spans="2:11" ht="15">
      <c r="C501" s="656" t="s">
        <v>976</v>
      </c>
      <c r="D501" s="642">
        <v>564399.96</v>
      </c>
      <c r="E501" s="298"/>
    </row>
    <row r="502" spans="2:11">
      <c r="C502" s="297" t="s">
        <v>519</v>
      </c>
      <c r="D502" s="309"/>
      <c r="E502" s="298"/>
      <c r="F502" s="31"/>
      <c r="G502" s="31"/>
    </row>
    <row r="503" spans="2:11">
      <c r="C503" s="17"/>
      <c r="D503" s="312"/>
      <c r="E503" s="299"/>
      <c r="F503" s="31"/>
      <c r="G503" s="31"/>
      <c r="K503" s="756" t="s">
        <v>1087</v>
      </c>
    </row>
    <row r="504" spans="2:11" ht="18" customHeight="1">
      <c r="D504" s="643">
        <f>+D494+D496</f>
        <v>9883094.25</v>
      </c>
      <c r="E504" s="294"/>
      <c r="F504" s="31"/>
      <c r="G504" s="31"/>
    </row>
    <row r="505" spans="2:11">
      <c r="F505" s="31"/>
      <c r="G505" s="31"/>
    </row>
    <row r="506" spans="2:11" ht="15">
      <c r="C506" t="s">
        <v>32</v>
      </c>
      <c r="D506" s="340" t="s">
        <v>1000</v>
      </c>
      <c r="F506" s="31"/>
      <c r="G506" s="31"/>
      <c r="J506" s="756"/>
      <c r="K506" s="756"/>
    </row>
    <row r="507" spans="2:11">
      <c r="D507" s="657"/>
      <c r="F507" s="31"/>
      <c r="G507" s="31"/>
    </row>
    <row r="508" spans="2:11">
      <c r="D508" s="657"/>
      <c r="F508" s="684"/>
      <c r="G508" s="684"/>
    </row>
    <row r="509" spans="2:11">
      <c r="C509" s="340" t="s">
        <v>1031</v>
      </c>
      <c r="D509" s="340"/>
      <c r="E509" s="690"/>
      <c r="F509" s="684"/>
      <c r="G509" s="684"/>
    </row>
    <row r="510" spans="2:11">
      <c r="C510" s="691"/>
      <c r="D510" s="691"/>
      <c r="E510" s="692"/>
      <c r="F510" s="684"/>
      <c r="G510" s="684"/>
    </row>
    <row r="511" spans="2:11">
      <c r="B511" s="344" t="s">
        <v>1001</v>
      </c>
      <c r="C511" s="344" t="s">
        <v>1002</v>
      </c>
      <c r="D511" s="344" t="s">
        <v>302</v>
      </c>
      <c r="E511" s="344" t="s">
        <v>303</v>
      </c>
      <c r="F511" s="684"/>
      <c r="G511" s="684"/>
    </row>
    <row r="512" spans="2:11">
      <c r="B512" s="693">
        <v>5500</v>
      </c>
      <c r="C512" s="694" t="s">
        <v>1003</v>
      </c>
      <c r="D512" s="695">
        <v>7910155.4199999999</v>
      </c>
      <c r="E512" s="695">
        <v>-5.14</v>
      </c>
      <c r="F512" s="684"/>
      <c r="G512" s="684"/>
    </row>
    <row r="513" spans="2:7">
      <c r="B513" s="697">
        <v>5510</v>
      </c>
      <c r="C513" s="698" t="s">
        <v>353</v>
      </c>
      <c r="D513" s="695">
        <v>7910155.4199999999</v>
      </c>
      <c r="E513" s="695">
        <v>0</v>
      </c>
      <c r="F513" s="684"/>
      <c r="G513" s="684"/>
    </row>
    <row r="514" spans="2:7">
      <c r="B514" s="697">
        <v>5511</v>
      </c>
      <c r="C514" s="698" t="s">
        <v>1004</v>
      </c>
      <c r="D514" s="695">
        <v>0</v>
      </c>
      <c r="E514" s="696">
        <v>0</v>
      </c>
      <c r="F514" s="684"/>
      <c r="G514" s="684"/>
    </row>
    <row r="515" spans="2:7">
      <c r="B515" s="697">
        <v>5512</v>
      </c>
      <c r="C515" s="698" t="s">
        <v>1005</v>
      </c>
      <c r="D515" s="695">
        <v>0</v>
      </c>
      <c r="E515" s="696">
        <v>0</v>
      </c>
      <c r="F515" s="684"/>
      <c r="G515" s="684"/>
    </row>
    <row r="516" spans="2:7">
      <c r="B516" s="697">
        <v>5513</v>
      </c>
      <c r="C516" s="698" t="s">
        <v>1006</v>
      </c>
      <c r="D516" s="695">
        <v>0</v>
      </c>
      <c r="E516" s="696">
        <v>0</v>
      </c>
      <c r="F516" s="684"/>
      <c r="G516" s="684"/>
    </row>
    <row r="517" spans="2:7">
      <c r="B517" s="697">
        <v>5514</v>
      </c>
      <c r="C517" s="698" t="s">
        <v>1007</v>
      </c>
      <c r="D517" s="695">
        <v>0</v>
      </c>
      <c r="E517" s="696">
        <v>0</v>
      </c>
      <c r="F517" s="684"/>
      <c r="G517" s="684"/>
    </row>
    <row r="518" spans="2:7">
      <c r="B518" s="697">
        <v>5515</v>
      </c>
      <c r="C518" s="698" t="s">
        <v>1008</v>
      </c>
      <c r="D518" s="695">
        <v>7910155.4199999999</v>
      </c>
      <c r="E518" s="696">
        <v>0</v>
      </c>
      <c r="F518" s="684"/>
      <c r="G518" s="684"/>
    </row>
    <row r="519" spans="2:7">
      <c r="B519" s="697">
        <v>5516</v>
      </c>
      <c r="C519" s="698" t="s">
        <v>1009</v>
      </c>
      <c r="D519" s="695">
        <v>0</v>
      </c>
      <c r="E519" s="696">
        <v>0</v>
      </c>
      <c r="F519" s="684"/>
      <c r="G519" s="684"/>
    </row>
    <row r="520" spans="2:7">
      <c r="B520" s="697">
        <v>5517</v>
      </c>
      <c r="C520" s="698" t="s">
        <v>1010</v>
      </c>
      <c r="D520" s="695">
        <v>0</v>
      </c>
      <c r="E520" s="696">
        <v>0</v>
      </c>
      <c r="F520" s="684"/>
      <c r="G520" s="684"/>
    </row>
    <row r="521" spans="2:7">
      <c r="B521" s="697">
        <v>5518</v>
      </c>
      <c r="C521" s="698" t="s">
        <v>1011</v>
      </c>
      <c r="D521" s="695">
        <v>0</v>
      </c>
      <c r="E521" s="696">
        <v>0</v>
      </c>
      <c r="F521" s="684"/>
      <c r="G521" s="684"/>
    </row>
    <row r="522" spans="2:7">
      <c r="B522" s="697">
        <v>5520</v>
      </c>
      <c r="C522" s="698" t="s">
        <v>121</v>
      </c>
      <c r="D522" s="695">
        <v>0</v>
      </c>
      <c r="E522" s="695">
        <v>0</v>
      </c>
      <c r="F522" s="684"/>
      <c r="G522" s="684"/>
    </row>
    <row r="523" spans="2:7">
      <c r="B523" s="697">
        <v>5521</v>
      </c>
      <c r="C523" s="698" t="s">
        <v>1012</v>
      </c>
      <c r="D523" s="695">
        <v>0</v>
      </c>
      <c r="E523" s="696">
        <v>0</v>
      </c>
      <c r="F523" s="684"/>
      <c r="G523" s="684"/>
    </row>
    <row r="524" spans="2:7">
      <c r="B524" s="697">
        <v>5522</v>
      </c>
      <c r="C524" s="698" t="s">
        <v>1013</v>
      </c>
      <c r="D524" s="695">
        <v>0</v>
      </c>
      <c r="E524" s="696">
        <v>0</v>
      </c>
      <c r="F524" s="684"/>
      <c r="G524" s="684"/>
    </row>
    <row r="525" spans="2:7">
      <c r="B525" s="697">
        <v>5530</v>
      </c>
      <c r="C525" s="698" t="s">
        <v>354</v>
      </c>
      <c r="D525" s="695">
        <v>0</v>
      </c>
      <c r="E525" s="695">
        <v>0</v>
      </c>
      <c r="F525" s="684"/>
      <c r="G525" s="684"/>
    </row>
    <row r="526" spans="2:7">
      <c r="B526" s="697">
        <v>5531</v>
      </c>
      <c r="C526" s="698" t="s">
        <v>1014</v>
      </c>
      <c r="D526" s="695">
        <v>0</v>
      </c>
      <c r="E526" s="696">
        <v>0</v>
      </c>
      <c r="F526" s="684"/>
      <c r="G526" s="684"/>
    </row>
    <row r="527" spans="2:7">
      <c r="B527" s="697">
        <v>5532</v>
      </c>
      <c r="C527" s="698" t="s">
        <v>1015</v>
      </c>
      <c r="D527" s="695">
        <v>0</v>
      </c>
      <c r="E527" s="696">
        <v>0</v>
      </c>
      <c r="F527" s="684"/>
      <c r="G527" s="684"/>
    </row>
    <row r="528" spans="2:7">
      <c r="B528" s="697">
        <v>5533</v>
      </c>
      <c r="C528" s="698" t="s">
        <v>1016</v>
      </c>
      <c r="D528" s="695">
        <v>0</v>
      </c>
      <c r="E528" s="696">
        <v>0</v>
      </c>
      <c r="F528" s="684"/>
      <c r="G528" s="684"/>
    </row>
    <row r="529" spans="2:7">
      <c r="B529" s="697">
        <v>5534</v>
      </c>
      <c r="C529" s="698" t="s">
        <v>1017</v>
      </c>
      <c r="D529" s="695">
        <v>0</v>
      </c>
      <c r="E529" s="696">
        <v>0</v>
      </c>
      <c r="F529" s="684"/>
      <c r="G529" s="684"/>
    </row>
    <row r="530" spans="2:7">
      <c r="B530" s="697">
        <v>5535</v>
      </c>
      <c r="C530" s="698" t="s">
        <v>1018</v>
      </c>
      <c r="D530" s="695">
        <v>0</v>
      </c>
      <c r="E530" s="696">
        <v>0</v>
      </c>
      <c r="F530" s="684"/>
      <c r="G530" s="684"/>
    </row>
    <row r="531" spans="2:7">
      <c r="B531" s="697">
        <v>5540</v>
      </c>
      <c r="C531" s="698" t="s">
        <v>355</v>
      </c>
      <c r="D531" s="695">
        <v>0</v>
      </c>
      <c r="E531" s="696">
        <v>0</v>
      </c>
      <c r="F531" s="684"/>
      <c r="G531" s="684"/>
    </row>
    <row r="532" spans="2:7">
      <c r="B532" s="697">
        <v>5541</v>
      </c>
      <c r="C532" s="698" t="s">
        <v>355</v>
      </c>
      <c r="D532" s="695">
        <v>0</v>
      </c>
      <c r="E532" s="696">
        <v>0</v>
      </c>
      <c r="F532" s="684"/>
      <c r="G532" s="684"/>
    </row>
    <row r="533" spans="2:7">
      <c r="B533" s="697">
        <v>5550</v>
      </c>
      <c r="C533" s="699" t="s">
        <v>356</v>
      </c>
      <c r="D533" s="695">
        <v>0</v>
      </c>
      <c r="E533" s="695">
        <v>0</v>
      </c>
      <c r="F533" s="684"/>
      <c r="G533" s="684"/>
    </row>
    <row r="534" spans="2:7">
      <c r="B534" s="697">
        <v>5551</v>
      </c>
      <c r="C534" s="699" t="s">
        <v>356</v>
      </c>
      <c r="D534" s="695">
        <v>0</v>
      </c>
      <c r="E534" s="696">
        <v>0</v>
      </c>
      <c r="F534" s="684"/>
      <c r="G534" s="684"/>
    </row>
    <row r="535" spans="2:7">
      <c r="B535" s="697">
        <v>5590</v>
      </c>
      <c r="C535" s="699" t="s">
        <v>1019</v>
      </c>
      <c r="D535" s="695">
        <v>0</v>
      </c>
      <c r="E535" s="695">
        <v>-5.14</v>
      </c>
      <c r="F535" s="684"/>
      <c r="G535" s="684"/>
    </row>
    <row r="536" spans="2:7">
      <c r="B536" s="697">
        <v>5591</v>
      </c>
      <c r="C536" s="699" t="s">
        <v>1020</v>
      </c>
      <c r="D536" s="695">
        <v>0</v>
      </c>
      <c r="E536" s="696">
        <v>0</v>
      </c>
      <c r="F536" s="684"/>
      <c r="G536" s="684"/>
    </row>
    <row r="537" spans="2:7">
      <c r="B537" s="697">
        <v>5592</v>
      </c>
      <c r="C537" s="699" t="s">
        <v>1021</v>
      </c>
      <c r="D537" s="695">
        <v>0</v>
      </c>
      <c r="E537" s="696">
        <v>0</v>
      </c>
      <c r="F537" s="684"/>
      <c r="G537" s="684"/>
    </row>
    <row r="538" spans="2:7">
      <c r="B538" s="697">
        <v>5593</v>
      </c>
      <c r="C538" s="699" t="s">
        <v>1022</v>
      </c>
      <c r="D538" s="695">
        <v>0</v>
      </c>
      <c r="E538" s="696">
        <v>0</v>
      </c>
      <c r="F538" s="684"/>
      <c r="G538" s="684"/>
    </row>
    <row r="539" spans="2:7">
      <c r="B539" s="697">
        <v>5594</v>
      </c>
      <c r="C539" s="699" t="s">
        <v>1023</v>
      </c>
      <c r="D539" s="695">
        <v>0</v>
      </c>
      <c r="E539" s="696">
        <v>0</v>
      </c>
      <c r="F539" s="684"/>
      <c r="G539" s="684"/>
    </row>
    <row r="540" spans="2:7">
      <c r="B540" s="697">
        <v>5595</v>
      </c>
      <c r="C540" s="699" t="s">
        <v>1024</v>
      </c>
      <c r="D540" s="695">
        <v>0</v>
      </c>
      <c r="E540" s="696">
        <v>0</v>
      </c>
      <c r="F540" s="684"/>
      <c r="G540" s="684"/>
    </row>
    <row r="541" spans="2:7">
      <c r="B541" s="697">
        <v>5596</v>
      </c>
      <c r="C541" s="699" t="s">
        <v>1025</v>
      </c>
      <c r="D541" s="695">
        <v>0</v>
      </c>
      <c r="E541" s="696">
        <v>0</v>
      </c>
      <c r="F541" s="684"/>
      <c r="G541" s="684"/>
    </row>
    <row r="542" spans="2:7">
      <c r="B542" s="697">
        <v>5597</v>
      </c>
      <c r="C542" s="699" t="s">
        <v>1026</v>
      </c>
      <c r="D542" s="695">
        <v>0</v>
      </c>
      <c r="E542" s="696">
        <v>0</v>
      </c>
      <c r="F542" s="684"/>
      <c r="G542" s="684"/>
    </row>
    <row r="543" spans="2:7">
      <c r="B543" s="697">
        <v>5599</v>
      </c>
      <c r="C543" s="699" t="s">
        <v>1027</v>
      </c>
      <c r="D543" s="695">
        <v>0</v>
      </c>
      <c r="E543" s="696">
        <v>-5.14</v>
      </c>
      <c r="F543" s="684"/>
      <c r="G543" s="684"/>
    </row>
    <row r="544" spans="2:7">
      <c r="B544" s="693">
        <v>5600</v>
      </c>
      <c r="C544" s="700" t="s">
        <v>1028</v>
      </c>
      <c r="D544" s="695">
        <v>0</v>
      </c>
      <c r="E544" s="695">
        <v>0</v>
      </c>
      <c r="F544" s="684"/>
      <c r="G544" s="684"/>
    </row>
    <row r="545" spans="2:7">
      <c r="B545" s="697">
        <v>5610</v>
      </c>
      <c r="C545" s="699" t="s">
        <v>1029</v>
      </c>
      <c r="D545" s="695">
        <v>0</v>
      </c>
      <c r="E545" s="695">
        <v>0</v>
      </c>
      <c r="F545" s="684"/>
      <c r="G545" s="684"/>
    </row>
    <row r="546" spans="2:7">
      <c r="B546" s="701">
        <v>5611</v>
      </c>
      <c r="C546" s="702" t="s">
        <v>1030</v>
      </c>
      <c r="D546" s="703">
        <v>0</v>
      </c>
      <c r="E546" s="704">
        <v>0</v>
      </c>
      <c r="F546" s="684"/>
      <c r="G546" s="684"/>
    </row>
    <row r="547" spans="2:7">
      <c r="D547" s="657"/>
      <c r="F547" s="684"/>
      <c r="G547" s="684"/>
    </row>
    <row r="548" spans="2:7">
      <c r="D548" s="657"/>
      <c r="F548" s="684"/>
      <c r="G548" s="684"/>
    </row>
    <row r="549" spans="2:7">
      <c r="F549" s="31"/>
      <c r="G549" s="31"/>
    </row>
    <row r="550" spans="2:7">
      <c r="C550" s="19" t="s">
        <v>392</v>
      </c>
      <c r="F550" s="31"/>
      <c r="G550" s="31"/>
    </row>
    <row r="551" spans="2:7" ht="12" customHeight="1">
      <c r="C551" s="19" t="s">
        <v>393</v>
      </c>
      <c r="F551" s="31"/>
      <c r="G551" s="31"/>
    </row>
    <row r="552" spans="2:7">
      <c r="C552" s="841"/>
      <c r="D552" s="841"/>
      <c r="E552" s="841"/>
      <c r="F552" s="31"/>
      <c r="G552" s="31"/>
    </row>
    <row r="553" spans="2:7">
      <c r="C553" s="273"/>
      <c r="D553" s="273"/>
      <c r="E553" s="273"/>
      <c r="F553" s="31"/>
      <c r="G553" s="31"/>
    </row>
    <row r="554" spans="2:7">
      <c r="C554" s="855" t="s">
        <v>316</v>
      </c>
      <c r="D554" s="856"/>
      <c r="E554" s="856"/>
      <c r="F554" s="31"/>
      <c r="G554" s="31"/>
    </row>
    <row r="555" spans="2:7">
      <c r="C555" s="857" t="s">
        <v>1069</v>
      </c>
      <c r="D555" s="858"/>
      <c r="E555" s="858"/>
      <c r="F555" s="31"/>
      <c r="G555" s="345"/>
    </row>
    <row r="556" spans="2:7">
      <c r="C556" s="842" t="s">
        <v>317</v>
      </c>
      <c r="D556" s="843"/>
      <c r="E556" s="843"/>
      <c r="F556" s="31"/>
      <c r="G556" s="345"/>
    </row>
    <row r="557" spans="2:7">
      <c r="C557" s="859" t="s">
        <v>318</v>
      </c>
      <c r="D557" s="860"/>
      <c r="E557" s="706">
        <v>121428342.95999999</v>
      </c>
      <c r="F557" s="31"/>
      <c r="G557" s="345"/>
    </row>
    <row r="558" spans="2:7">
      <c r="C558" s="847"/>
      <c r="D558" s="847"/>
      <c r="E558" s="31"/>
      <c r="F558" s="31"/>
      <c r="G558" s="345"/>
    </row>
    <row r="559" spans="2:7">
      <c r="C559" s="861" t="s">
        <v>320</v>
      </c>
      <c r="D559" s="861"/>
      <c r="E559" s="524">
        <f>SUM(E560:E564)</f>
        <v>-2.78</v>
      </c>
      <c r="F559" s="31"/>
      <c r="G559" s="31"/>
    </row>
    <row r="560" spans="2:7">
      <c r="C560" s="844" t="s">
        <v>321</v>
      </c>
      <c r="D560" s="844"/>
      <c r="E560" s="346" t="s">
        <v>319</v>
      </c>
      <c r="F560" s="31"/>
      <c r="G560" s="31"/>
    </row>
    <row r="561" spans="3:10">
      <c r="C561" s="844" t="s">
        <v>322</v>
      </c>
      <c r="D561" s="844"/>
      <c r="E561" s="346" t="s">
        <v>319</v>
      </c>
      <c r="F561" s="31"/>
      <c r="G561" s="31"/>
    </row>
    <row r="562" spans="3:10">
      <c r="C562" s="844" t="s">
        <v>323</v>
      </c>
      <c r="D562" s="844"/>
      <c r="E562" s="346" t="s">
        <v>319</v>
      </c>
      <c r="F562" s="31"/>
      <c r="G562" s="31"/>
    </row>
    <row r="563" spans="3:10">
      <c r="C563" s="844" t="s">
        <v>324</v>
      </c>
      <c r="D563" s="844"/>
      <c r="E563" s="346" t="s">
        <v>319</v>
      </c>
      <c r="F563" s="31"/>
      <c r="G563" s="31"/>
    </row>
    <row r="564" spans="3:10">
      <c r="C564" s="848" t="s">
        <v>325</v>
      </c>
      <c r="D564" s="849"/>
      <c r="E564" s="705">
        <v>-2.78</v>
      </c>
      <c r="F564" s="31"/>
      <c r="G564" s="31"/>
    </row>
    <row r="565" spans="3:10">
      <c r="C565" s="847"/>
      <c r="D565" s="847"/>
      <c r="E565" s="31"/>
      <c r="F565" s="31"/>
      <c r="G565" s="31"/>
    </row>
    <row r="566" spans="3:10">
      <c r="C566" s="861" t="s">
        <v>326</v>
      </c>
      <c r="D566" s="861"/>
      <c r="E566" s="706">
        <f>SUM(E567:E570)</f>
        <v>40104464.299999997</v>
      </c>
      <c r="F566" s="31"/>
      <c r="G566" s="31"/>
    </row>
    <row r="567" spans="3:10">
      <c r="C567" s="844" t="s">
        <v>327</v>
      </c>
      <c r="D567" s="844"/>
      <c r="E567" s="346" t="s">
        <v>319</v>
      </c>
      <c r="F567" s="31"/>
      <c r="G567" s="31"/>
    </row>
    <row r="568" spans="3:10">
      <c r="C568" s="844" t="s">
        <v>328</v>
      </c>
      <c r="D568" s="844"/>
      <c r="E568" s="346" t="s">
        <v>319</v>
      </c>
      <c r="F568" s="31"/>
      <c r="G568" s="31"/>
    </row>
    <row r="569" spans="3:10">
      <c r="C569" s="844" t="s">
        <v>329</v>
      </c>
      <c r="D569" s="844"/>
      <c r="E569" s="346" t="s">
        <v>319</v>
      </c>
      <c r="F569" s="31"/>
      <c r="G569" s="31"/>
    </row>
    <row r="570" spans="3:10">
      <c r="C570" s="853" t="s">
        <v>330</v>
      </c>
      <c r="D570" s="854"/>
      <c r="E570" s="707">
        <v>40104464.299999997</v>
      </c>
      <c r="F570" s="31"/>
      <c r="G570" s="31"/>
    </row>
    <row r="571" spans="3:10">
      <c r="C571" s="847"/>
      <c r="D571" s="847"/>
      <c r="F571" s="31"/>
      <c r="G571" s="31"/>
    </row>
    <row r="572" spans="3:10">
      <c r="C572" s="845" t="s">
        <v>331</v>
      </c>
      <c r="D572" s="845"/>
      <c r="E572" s="706">
        <f>+E557+E559-E566</f>
        <v>81323875.879999995</v>
      </c>
      <c r="F572" s="31"/>
      <c r="G572" s="345"/>
    </row>
    <row r="573" spans="3:10">
      <c r="C573" s="273"/>
      <c r="D573" s="273"/>
      <c r="E573" s="273"/>
      <c r="F573" s="31"/>
      <c r="G573" s="31"/>
      <c r="J573" s="756"/>
    </row>
    <row r="574" spans="3:10">
      <c r="C574" s="273"/>
      <c r="D574" s="273"/>
      <c r="E574" s="273"/>
      <c r="F574" s="31"/>
      <c r="G574" s="31"/>
    </row>
    <row r="575" spans="3:10">
      <c r="C575" s="855" t="s">
        <v>332</v>
      </c>
      <c r="D575" s="856"/>
      <c r="E575" s="856"/>
      <c r="F575" s="31"/>
      <c r="G575" s="31"/>
    </row>
    <row r="576" spans="3:10">
      <c r="C576" s="857" t="s">
        <v>1069</v>
      </c>
      <c r="D576" s="858"/>
      <c r="E576" s="858"/>
      <c r="F576" s="31"/>
      <c r="G576" s="31"/>
    </row>
    <row r="577" spans="3:11">
      <c r="C577" s="842" t="s">
        <v>317</v>
      </c>
      <c r="D577" s="843"/>
      <c r="E577" s="843"/>
      <c r="F577" s="31"/>
      <c r="G577" s="31"/>
    </row>
    <row r="578" spans="3:11">
      <c r="C578" s="859" t="s">
        <v>333</v>
      </c>
      <c r="D578" s="860"/>
      <c r="E578" s="710">
        <v>58379721.07</v>
      </c>
      <c r="F578" s="31"/>
      <c r="G578" s="31"/>
    </row>
    <row r="579" spans="3:11">
      <c r="C579" s="847"/>
      <c r="D579" s="847"/>
      <c r="F579" s="31"/>
      <c r="G579" s="31"/>
    </row>
    <row r="580" spans="3:11">
      <c r="C580" s="852" t="s">
        <v>334</v>
      </c>
      <c r="D580" s="852"/>
      <c r="E580" s="710">
        <f>SUM(E581:E597)</f>
        <v>9883094.25</v>
      </c>
      <c r="F580" s="31"/>
      <c r="G580" s="31"/>
    </row>
    <row r="581" spans="3:11">
      <c r="C581" s="844" t="s">
        <v>335</v>
      </c>
      <c r="D581" s="844"/>
      <c r="E581" s="708">
        <v>649855.64</v>
      </c>
      <c r="F581" s="31"/>
      <c r="G581" s="31"/>
    </row>
    <row r="582" spans="3:11">
      <c r="C582" s="844" t="s">
        <v>336</v>
      </c>
      <c r="D582" s="844"/>
      <c r="E582" s="708">
        <v>0</v>
      </c>
      <c r="F582" s="31"/>
      <c r="G582" s="31"/>
    </row>
    <row r="583" spans="3:11">
      <c r="C583" s="844" t="s">
        <v>337</v>
      </c>
      <c r="D583" s="844"/>
      <c r="E583" s="708">
        <v>460000</v>
      </c>
      <c r="F583" s="31"/>
      <c r="G583" s="31"/>
    </row>
    <row r="584" spans="3:11">
      <c r="C584" s="844" t="s">
        <v>338</v>
      </c>
      <c r="D584" s="844"/>
      <c r="E584" s="708">
        <v>0</v>
      </c>
      <c r="F584" s="31"/>
      <c r="G584" s="31"/>
    </row>
    <row r="585" spans="3:11">
      <c r="C585" s="844" t="s">
        <v>339</v>
      </c>
      <c r="D585" s="844"/>
      <c r="E585" s="708">
        <v>0</v>
      </c>
      <c r="F585" s="31"/>
      <c r="G585" s="345"/>
    </row>
    <row r="586" spans="3:11">
      <c r="C586" s="844" t="s">
        <v>340</v>
      </c>
      <c r="D586" s="844"/>
      <c r="E586" s="708">
        <v>796276</v>
      </c>
      <c r="F586" s="31"/>
      <c r="G586" s="31"/>
    </row>
    <row r="587" spans="3:11">
      <c r="C587" s="844" t="s">
        <v>341</v>
      </c>
      <c r="D587" s="844"/>
      <c r="E587" s="708">
        <v>0</v>
      </c>
      <c r="F587" s="31"/>
      <c r="G587" s="345"/>
    </row>
    <row r="588" spans="3:11">
      <c r="C588" s="844" t="s">
        <v>342</v>
      </c>
      <c r="D588" s="844"/>
      <c r="E588" s="708">
        <v>0</v>
      </c>
      <c r="F588" s="31"/>
      <c r="G588" s="31"/>
      <c r="K588" s="756" t="s">
        <v>1088</v>
      </c>
    </row>
    <row r="589" spans="3:11">
      <c r="C589" s="844" t="s">
        <v>343</v>
      </c>
      <c r="D589" s="844"/>
      <c r="E589" s="708">
        <v>0</v>
      </c>
      <c r="F589" s="31"/>
      <c r="G589" s="345"/>
      <c r="J589" s="756"/>
    </row>
    <row r="590" spans="3:11">
      <c r="C590" s="844" t="s">
        <v>344</v>
      </c>
      <c r="D590" s="844"/>
      <c r="E590" s="709">
        <v>7976962.6100000003</v>
      </c>
      <c r="F590" s="31"/>
      <c r="G590" s="345"/>
    </row>
    <row r="591" spans="3:11">
      <c r="C591" s="844" t="s">
        <v>345</v>
      </c>
      <c r="D591" s="844"/>
      <c r="E591" s="346" t="s">
        <v>319</v>
      </c>
      <c r="F591" s="31"/>
      <c r="G591" s="345"/>
      <c r="H591" s="347"/>
      <c r="K591" s="756"/>
    </row>
    <row r="592" spans="3:11">
      <c r="C592" s="844" t="s">
        <v>346</v>
      </c>
      <c r="D592" s="844"/>
      <c r="E592" s="346" t="s">
        <v>319</v>
      </c>
      <c r="F592" s="31"/>
      <c r="G592" s="345"/>
      <c r="H592" s="347"/>
    </row>
    <row r="593" spans="3:11">
      <c r="C593" s="844" t="s">
        <v>347</v>
      </c>
      <c r="D593" s="844"/>
      <c r="E593" s="346" t="s">
        <v>319</v>
      </c>
      <c r="F593" s="31"/>
      <c r="G593" s="348"/>
      <c r="J593" s="756"/>
      <c r="K593" s="756"/>
    </row>
    <row r="594" spans="3:11">
      <c r="C594" s="844" t="s">
        <v>348</v>
      </c>
      <c r="D594" s="844"/>
      <c r="E594" s="346" t="s">
        <v>319</v>
      </c>
      <c r="F594" s="31"/>
      <c r="G594" s="31"/>
    </row>
    <row r="595" spans="3:11">
      <c r="C595" s="844" t="s">
        <v>349</v>
      </c>
      <c r="D595" s="844"/>
      <c r="E595" s="346" t="s">
        <v>319</v>
      </c>
      <c r="F595" s="31"/>
      <c r="G595" s="31"/>
    </row>
    <row r="596" spans="3:11" ht="12.75" customHeight="1">
      <c r="C596" s="844" t="s">
        <v>350</v>
      </c>
      <c r="D596" s="844"/>
      <c r="E596" s="346" t="s">
        <v>319</v>
      </c>
      <c r="F596" s="31"/>
      <c r="G596" s="31"/>
    </row>
    <row r="597" spans="3:11">
      <c r="C597" s="850" t="s">
        <v>351</v>
      </c>
      <c r="D597" s="851"/>
      <c r="E597" s="349">
        <v>0</v>
      </c>
      <c r="F597" s="31"/>
      <c r="G597" s="31"/>
    </row>
    <row r="598" spans="3:11">
      <c r="C598" s="847"/>
      <c r="D598" s="847"/>
      <c r="F598" s="31"/>
      <c r="G598" s="31"/>
    </row>
    <row r="599" spans="3:11">
      <c r="C599" s="852" t="s">
        <v>352</v>
      </c>
      <c r="D599" s="852"/>
      <c r="E599" s="710">
        <f>SUM(E600:E606)</f>
        <v>-5.14</v>
      </c>
      <c r="F599" s="31"/>
      <c r="G599" s="31"/>
    </row>
    <row r="600" spans="3:11">
      <c r="C600" s="844" t="s">
        <v>353</v>
      </c>
      <c r="D600" s="844"/>
      <c r="E600" s="346" t="s">
        <v>319</v>
      </c>
      <c r="F600" s="31"/>
      <c r="G600" s="31"/>
    </row>
    <row r="601" spans="3:11">
      <c r="C601" s="844" t="s">
        <v>121</v>
      </c>
      <c r="D601" s="844"/>
      <c r="E601" s="346" t="s">
        <v>319</v>
      </c>
      <c r="F601" s="31"/>
      <c r="G601" s="31"/>
    </row>
    <row r="602" spans="3:11">
      <c r="C602" s="844" t="s">
        <v>354</v>
      </c>
      <c r="D602" s="844"/>
      <c r="E602" s="346" t="s">
        <v>319</v>
      </c>
      <c r="F602" s="31"/>
      <c r="G602" s="31"/>
    </row>
    <row r="603" spans="3:11">
      <c r="C603" s="844" t="s">
        <v>355</v>
      </c>
      <c r="D603" s="844"/>
      <c r="E603" s="346" t="s">
        <v>319</v>
      </c>
      <c r="F603" s="31"/>
      <c r="G603" s="31"/>
    </row>
    <row r="604" spans="3:11">
      <c r="C604" s="844" t="s">
        <v>356</v>
      </c>
      <c r="D604" s="844"/>
      <c r="E604" s="346" t="s">
        <v>319</v>
      </c>
      <c r="F604" s="31"/>
      <c r="G604" s="31"/>
    </row>
    <row r="605" spans="3:11">
      <c r="C605" s="844" t="s">
        <v>124</v>
      </c>
      <c r="D605" s="844"/>
      <c r="E605" s="709">
        <v>-5.14</v>
      </c>
      <c r="F605" s="31"/>
      <c r="G605" s="31"/>
    </row>
    <row r="606" spans="3:11">
      <c r="C606" s="850" t="s">
        <v>357</v>
      </c>
      <c r="D606" s="851"/>
      <c r="E606" s="346" t="s">
        <v>319</v>
      </c>
      <c r="F606" s="31"/>
      <c r="G606" s="31"/>
    </row>
    <row r="607" spans="3:11">
      <c r="C607" s="847"/>
      <c r="D607" s="847"/>
      <c r="F607" s="31"/>
      <c r="G607" s="31"/>
    </row>
    <row r="608" spans="3:11">
      <c r="C608" s="350" t="s">
        <v>358</v>
      </c>
      <c r="E608" s="710">
        <f>+E578-E580+E599</f>
        <v>48496621.68</v>
      </c>
      <c r="F608" s="345"/>
      <c r="G608" s="345"/>
    </row>
    <row r="609" spans="3:7">
      <c r="F609" s="351"/>
      <c r="G609" s="31"/>
    </row>
    <row r="610" spans="3:7">
      <c r="F610" s="31"/>
      <c r="G610" s="31"/>
    </row>
    <row r="611" spans="3:7">
      <c r="F611" s="352"/>
      <c r="G611" s="31"/>
    </row>
    <row r="612" spans="3:7">
      <c r="F612" s="352"/>
      <c r="G612" s="31"/>
    </row>
    <row r="613" spans="3:7">
      <c r="F613" s="352"/>
      <c r="G613" s="598"/>
    </row>
    <row r="614" spans="3:7">
      <c r="F614" s="352"/>
      <c r="G614" s="598"/>
    </row>
    <row r="615" spans="3:7">
      <c r="F615" s="352"/>
      <c r="G615" s="598"/>
    </row>
    <row r="616" spans="3:7">
      <c r="F616" s="352"/>
      <c r="G616" s="598"/>
    </row>
    <row r="617" spans="3:7">
      <c r="F617" s="31"/>
      <c r="G617" s="31"/>
    </row>
    <row r="618" spans="3:7">
      <c r="C618" s="846" t="s">
        <v>395</v>
      </c>
      <c r="D618" s="846"/>
      <c r="E618" s="846"/>
      <c r="F618" s="846"/>
      <c r="G618" s="31"/>
    </row>
    <row r="619" spans="3:7">
      <c r="C619" s="21"/>
      <c r="D619" s="21"/>
      <c r="E619" s="21"/>
      <c r="F619" s="21"/>
      <c r="G619" s="31"/>
    </row>
    <row r="620" spans="3:7">
      <c r="C620" s="21"/>
      <c r="D620" s="21"/>
      <c r="E620" s="21"/>
      <c r="F620" s="21"/>
      <c r="G620" s="31"/>
    </row>
    <row r="621" spans="3:7" ht="21" customHeight="1">
      <c r="C621" s="319" t="s">
        <v>396</v>
      </c>
      <c r="D621" s="320" t="s">
        <v>302</v>
      </c>
      <c r="E621" s="339" t="s">
        <v>303</v>
      </c>
      <c r="F621" s="31"/>
      <c r="G621" s="31"/>
    </row>
    <row r="622" spans="3:7">
      <c r="C622" s="295" t="s">
        <v>536</v>
      </c>
      <c r="D622" s="753">
        <f>+D626</f>
        <v>281723.03000000003</v>
      </c>
      <c r="E622" s="753">
        <f>+E626</f>
        <v>281723.03000000003</v>
      </c>
      <c r="F622" s="31"/>
      <c r="G622" s="31"/>
    </row>
    <row r="623" spans="3:7">
      <c r="C623" s="750" t="s">
        <v>1070</v>
      </c>
      <c r="D623" s="749">
        <f t="shared" ref="D623:E623" si="5">SUM(D624:D625)</f>
        <v>0</v>
      </c>
      <c r="E623" s="749">
        <f t="shared" si="5"/>
        <v>0</v>
      </c>
    </row>
    <row r="624" spans="3:7" ht="12" customHeight="1">
      <c r="C624" s="751" t="s">
        <v>1071</v>
      </c>
      <c r="D624" s="749">
        <v>281723.03000000003</v>
      </c>
      <c r="E624" s="749">
        <v>281723.03000000003</v>
      </c>
    </row>
    <row r="625" spans="2:7" ht="12" customHeight="1">
      <c r="C625" s="751" t="s">
        <v>1072</v>
      </c>
      <c r="D625" s="749">
        <v>-281723.03000000003</v>
      </c>
      <c r="E625" s="749">
        <v>-281723.03000000003</v>
      </c>
    </row>
    <row r="626" spans="2:7" ht="21" customHeight="1">
      <c r="D626" s="752">
        <v>281723.03000000003</v>
      </c>
      <c r="E626" s="752">
        <v>281723.03000000003</v>
      </c>
      <c r="F626" s="31"/>
      <c r="G626" s="31"/>
    </row>
    <row r="627" spans="2:7">
      <c r="F627" s="31"/>
      <c r="G627" s="31"/>
    </row>
    <row r="628" spans="2:7">
      <c r="F628" s="31"/>
      <c r="G628" s="31"/>
    </row>
    <row r="629" spans="2:7">
      <c r="F629" s="536"/>
      <c r="G629" s="536"/>
    </row>
    <row r="630" spans="2:7">
      <c r="F630" s="536"/>
      <c r="G630" s="536"/>
    </row>
    <row r="631" spans="2:7" ht="15">
      <c r="C631" s="659"/>
      <c r="D631" s="658"/>
      <c r="F631" s="598"/>
      <c r="G631" s="598"/>
    </row>
    <row r="632" spans="2:7">
      <c r="F632" s="598"/>
      <c r="G632" s="598"/>
    </row>
    <row r="633" spans="2:7">
      <c r="F633" s="31"/>
      <c r="G633" s="31"/>
    </row>
    <row r="634" spans="2:7">
      <c r="C634" s="16" t="s">
        <v>76</v>
      </c>
      <c r="F634" s="31"/>
      <c r="G634" s="31"/>
    </row>
    <row r="635" spans="2:7" ht="12" customHeight="1">
      <c r="F635" s="31"/>
      <c r="G635" s="31"/>
    </row>
    <row r="636" spans="2:7">
      <c r="D636" s="273"/>
      <c r="E636" s="273"/>
    </row>
    <row r="637" spans="2:7">
      <c r="C637" s="598"/>
      <c r="D637" s="598"/>
      <c r="E637" s="598"/>
      <c r="G637" s="31"/>
    </row>
    <row r="638" spans="2:7">
      <c r="B638" s="277"/>
      <c r="C638" s="277"/>
      <c r="D638" s="277"/>
      <c r="E638" s="277"/>
      <c r="F638" s="277"/>
      <c r="G638" s="277"/>
    </row>
    <row r="639" spans="2:7">
      <c r="B639" s="353" t="s">
        <v>977</v>
      </c>
      <c r="C639" s="353" t="s">
        <v>551</v>
      </c>
      <c r="D639" s="353" t="s">
        <v>977</v>
      </c>
      <c r="E639" s="353"/>
      <c r="F639" s="31"/>
      <c r="G639" s="353"/>
    </row>
    <row r="640" spans="2:7">
      <c r="B640" s="354" t="s">
        <v>978</v>
      </c>
      <c r="C640" s="354" t="s">
        <v>692</v>
      </c>
      <c r="D640" s="354" t="s">
        <v>978</v>
      </c>
      <c r="E640" s="354"/>
      <c r="F640" s="354"/>
      <c r="G640" s="354"/>
    </row>
    <row r="641" spans="3:10">
      <c r="C641" s="273"/>
      <c r="D641" s="273"/>
      <c r="E641" s="273"/>
      <c r="F641" s="273"/>
      <c r="G641" s="273"/>
    </row>
    <row r="642" spans="3:10">
      <c r="C642" s="273"/>
      <c r="D642" s="273"/>
      <c r="E642" s="273"/>
      <c r="F642" s="273"/>
      <c r="G642" s="273"/>
    </row>
    <row r="644" spans="3:10">
      <c r="J644" s="756"/>
    </row>
    <row r="646" spans="3:10" ht="12.75" customHeight="1"/>
    <row r="649" spans="3:10" ht="12.75" customHeight="1"/>
    <row r="660" spans="10:11">
      <c r="K660" s="756" t="s">
        <v>1089</v>
      </c>
    </row>
    <row r="662" spans="10:11">
      <c r="J662" s="756"/>
    </row>
    <row r="669" spans="10:11">
      <c r="J669" s="756"/>
      <c r="K669" s="756"/>
    </row>
  </sheetData>
  <mergeCells count="57">
    <mergeCell ref="C594:D594"/>
    <mergeCell ref="C590:D590"/>
    <mergeCell ref="C591:D591"/>
    <mergeCell ref="C554:E554"/>
    <mergeCell ref="C555:E555"/>
    <mergeCell ref="C557:D557"/>
    <mergeCell ref="C558:D558"/>
    <mergeCell ref="C559:D559"/>
    <mergeCell ref="C560:D560"/>
    <mergeCell ref="C561:D561"/>
    <mergeCell ref="C562:D562"/>
    <mergeCell ref="C565:D565"/>
    <mergeCell ref="C566:D566"/>
    <mergeCell ref="C567:D567"/>
    <mergeCell ref="C587:D587"/>
    <mergeCell ref="C568:D568"/>
    <mergeCell ref="C575:E575"/>
    <mergeCell ref="C576:E576"/>
    <mergeCell ref="C578:D578"/>
    <mergeCell ref="C580:D580"/>
    <mergeCell ref="C604:D604"/>
    <mergeCell ref="C599:D599"/>
    <mergeCell ref="C569:D569"/>
    <mergeCell ref="C570:D570"/>
    <mergeCell ref="C571:D571"/>
    <mergeCell ref="C579:D579"/>
    <mergeCell ref="C589:D589"/>
    <mergeCell ref="C581:D581"/>
    <mergeCell ref="C582:D582"/>
    <mergeCell ref="C583:D583"/>
    <mergeCell ref="C584:D584"/>
    <mergeCell ref="C585:D585"/>
    <mergeCell ref="C586:D586"/>
    <mergeCell ref="C595:D595"/>
    <mergeCell ref="C598:D598"/>
    <mergeCell ref="C588:D588"/>
    <mergeCell ref="C563:D563"/>
    <mergeCell ref="C572:D572"/>
    <mergeCell ref="C577:E577"/>
    <mergeCell ref="C618:F618"/>
    <mergeCell ref="C607:D607"/>
    <mergeCell ref="C564:D564"/>
    <mergeCell ref="C606:D606"/>
    <mergeCell ref="C597:D597"/>
    <mergeCell ref="C596:D596"/>
    <mergeCell ref="C605:D605"/>
    <mergeCell ref="C600:D600"/>
    <mergeCell ref="C593:D593"/>
    <mergeCell ref="C601:D601"/>
    <mergeCell ref="C602:D602"/>
    <mergeCell ref="C603:D603"/>
    <mergeCell ref="C592:D592"/>
    <mergeCell ref="B3:G3"/>
    <mergeCell ref="B4:G4"/>
    <mergeCell ref="B8:G8"/>
    <mergeCell ref="C552:E552"/>
    <mergeCell ref="C556:E55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D170 D209 D216 D223"/>
    <dataValidation allowBlank="1" showInputMessage="1" showErrorMessage="1" prompt="Corresponde al número de la cuenta de acuerdo al Plan de Cuentas emitido por el CONAC (DOF 22/11/2010)." sqref="C170"/>
    <dataValidation allowBlank="1" showInputMessage="1" showErrorMessage="1" prompt="Características cualitativas significativas que les impacten financieramente." sqref="E170"/>
    <dataValidation allowBlank="1" showInputMessage="1" showErrorMessage="1" prompt="Especificar origen de dicho recurso: Federal, Estatal, Municipal, Particulares." sqref="E209 E216 E223"/>
  </dataValidations>
  <pageMargins left="1.0474409448818898" right="0.51181102362204722" top="0.39370078740157483" bottom="0.74803149606299213" header="0.31496062992125984" footer="0.31496062992125984"/>
  <pageSetup paperSize="9" scale="47" fitToHeight="4" orientation="landscape" r:id="rId1"/>
  <ignoredErrors>
    <ignoredError sqref="D183:E183 D62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71"/>
  <sheetViews>
    <sheetView showGridLines="0" zoomScale="85" zoomScaleNormal="85" workbookViewId="0">
      <selection activeCell="P18" sqref="P18"/>
    </sheetView>
  </sheetViews>
  <sheetFormatPr baseColWidth="10" defaultRowHeight="12.75"/>
  <cols>
    <col min="1" max="1" width="1.140625" style="24" customWidth="1"/>
    <col min="2" max="2" width="4.85546875" style="273" customWidth="1"/>
    <col min="3" max="3" width="3.7109375" style="273" customWidth="1"/>
    <col min="4" max="4" width="46.42578125" style="273" customWidth="1"/>
    <col min="5" max="10" width="15.7109375" style="273" customWidth="1"/>
    <col min="11" max="11" width="2" style="24" customWidth="1"/>
    <col min="12" max="13" width="11.42578125" style="273"/>
    <col min="14" max="14" width="13.140625" style="273" bestFit="1" customWidth="1"/>
    <col min="15" max="16384" width="11.42578125" style="273"/>
  </cols>
  <sheetData>
    <row r="1" spans="1:10" ht="18.75" customHeight="1">
      <c r="B1" s="781" t="s">
        <v>443</v>
      </c>
      <c r="C1" s="781"/>
      <c r="D1" s="781"/>
      <c r="E1" s="781"/>
      <c r="F1" s="781"/>
      <c r="G1" s="781"/>
      <c r="H1" s="781"/>
      <c r="I1" s="781"/>
      <c r="J1" s="781"/>
    </row>
    <row r="2" spans="1:10" ht="15" customHeight="1">
      <c r="B2" s="355"/>
      <c r="C2" s="355"/>
      <c r="D2" s="781" t="s">
        <v>458</v>
      </c>
      <c r="E2" s="781"/>
      <c r="F2" s="781"/>
      <c r="G2" s="781"/>
      <c r="H2" s="781"/>
      <c r="I2" s="781"/>
      <c r="J2" s="781"/>
    </row>
    <row r="3" spans="1:10" ht="15" customHeight="1">
      <c r="B3" s="781" t="s">
        <v>1034</v>
      </c>
      <c r="C3" s="781"/>
      <c r="D3" s="781"/>
      <c r="E3" s="781"/>
      <c r="F3" s="781"/>
      <c r="G3" s="781"/>
      <c r="H3" s="781"/>
      <c r="I3" s="781"/>
      <c r="J3" s="781"/>
    </row>
    <row r="4" spans="1:10" s="24" customFormat="1" ht="8.25" customHeight="1">
      <c r="A4" s="356"/>
      <c r="B4" s="357"/>
      <c r="C4" s="357"/>
      <c r="D4" s="357"/>
      <c r="E4" s="31"/>
      <c r="F4" s="358"/>
      <c r="G4" s="358"/>
      <c r="H4" s="358"/>
      <c r="I4" s="358"/>
      <c r="J4" s="358"/>
    </row>
    <row r="5" spans="1:10" s="24" customFormat="1" ht="13.5" customHeight="1">
      <c r="A5" s="356"/>
      <c r="B5" s="138"/>
      <c r="D5" s="29" t="s">
        <v>359</v>
      </c>
      <c r="E5" s="287" t="s">
        <v>550</v>
      </c>
      <c r="F5" s="287"/>
      <c r="G5" s="359"/>
      <c r="H5" s="359"/>
      <c r="I5" s="359"/>
      <c r="J5" s="360"/>
    </row>
    <row r="6" spans="1:10" s="24" customFormat="1" ht="11.25" customHeight="1">
      <c r="A6" s="356"/>
      <c r="B6" s="356"/>
      <c r="C6" s="356"/>
      <c r="D6" s="356"/>
      <c r="F6" s="360"/>
      <c r="G6" s="360"/>
      <c r="H6" s="360"/>
      <c r="I6" s="360"/>
      <c r="J6" s="360"/>
    </row>
    <row r="7" spans="1:10" ht="12" customHeight="1">
      <c r="A7" s="361"/>
      <c r="B7" s="874" t="s">
        <v>198</v>
      </c>
      <c r="C7" s="874"/>
      <c r="D7" s="874"/>
      <c r="E7" s="874" t="s">
        <v>199</v>
      </c>
      <c r="F7" s="874"/>
      <c r="G7" s="874"/>
      <c r="H7" s="874"/>
      <c r="I7" s="874"/>
      <c r="J7" s="873" t="s">
        <v>200</v>
      </c>
    </row>
    <row r="8" spans="1:10" ht="25.5">
      <c r="A8" s="356"/>
      <c r="B8" s="874"/>
      <c r="C8" s="874"/>
      <c r="D8" s="874"/>
      <c r="E8" s="362" t="s">
        <v>201</v>
      </c>
      <c r="F8" s="363" t="s">
        <v>202</v>
      </c>
      <c r="G8" s="362" t="s">
        <v>203</v>
      </c>
      <c r="H8" s="362" t="s">
        <v>204</v>
      </c>
      <c r="I8" s="362" t="s">
        <v>205</v>
      </c>
      <c r="J8" s="873"/>
    </row>
    <row r="9" spans="1:10" ht="12" customHeight="1">
      <c r="A9" s="356"/>
      <c r="B9" s="874"/>
      <c r="C9" s="874"/>
      <c r="D9" s="874"/>
      <c r="E9" s="362" t="s">
        <v>206</v>
      </c>
      <c r="F9" s="362" t="s">
        <v>207</v>
      </c>
      <c r="G9" s="362" t="s">
        <v>208</v>
      </c>
      <c r="H9" s="362" t="s">
        <v>209</v>
      </c>
      <c r="I9" s="362" t="s">
        <v>210</v>
      </c>
      <c r="J9" s="362" t="s">
        <v>221</v>
      </c>
    </row>
    <row r="10" spans="1:10" ht="12" customHeight="1">
      <c r="A10" s="364"/>
      <c r="B10" s="365"/>
      <c r="C10" s="366"/>
      <c r="D10" s="367"/>
      <c r="E10" s="368"/>
      <c r="F10" s="369"/>
      <c r="G10" s="369"/>
      <c r="H10" s="369"/>
      <c r="I10" s="369"/>
      <c r="J10" s="369"/>
    </row>
    <row r="11" spans="1:10" ht="12" customHeight="1">
      <c r="A11" s="364"/>
      <c r="B11" s="875" t="s">
        <v>82</v>
      </c>
      <c r="C11" s="862"/>
      <c r="D11" s="863"/>
      <c r="E11" s="370">
        <v>0</v>
      </c>
      <c r="F11" s="370">
        <v>0</v>
      </c>
      <c r="G11" s="370">
        <f>+E11+F11</f>
        <v>0</v>
      </c>
      <c r="H11" s="370">
        <v>0</v>
      </c>
      <c r="I11" s="370">
        <v>0</v>
      </c>
      <c r="J11" s="370">
        <f>+I11-E11</f>
        <v>0</v>
      </c>
    </row>
    <row r="12" spans="1:10" ht="12" customHeight="1">
      <c r="A12" s="364"/>
      <c r="B12" s="875" t="s">
        <v>192</v>
      </c>
      <c r="C12" s="862"/>
      <c r="D12" s="863"/>
      <c r="E12" s="370">
        <v>0</v>
      </c>
      <c r="F12" s="370">
        <v>0</v>
      </c>
      <c r="G12" s="370">
        <f t="shared" ref="G12:G13" si="0">+E12+F12</f>
        <v>0</v>
      </c>
      <c r="H12" s="370">
        <v>0</v>
      </c>
      <c r="I12" s="370">
        <v>0</v>
      </c>
      <c r="J12" s="370">
        <f t="shared" ref="J12:J13" si="1">+I12-E12</f>
        <v>0</v>
      </c>
    </row>
    <row r="13" spans="1:10" ht="12" customHeight="1">
      <c r="A13" s="364"/>
      <c r="B13" s="875" t="s">
        <v>86</v>
      </c>
      <c r="C13" s="862"/>
      <c r="D13" s="863"/>
      <c r="E13" s="370">
        <v>0</v>
      </c>
      <c r="F13" s="370">
        <v>0</v>
      </c>
      <c r="G13" s="370">
        <f t="shared" si="0"/>
        <v>0</v>
      </c>
      <c r="H13" s="370">
        <v>0</v>
      </c>
      <c r="I13" s="370">
        <v>0</v>
      </c>
      <c r="J13" s="370">
        <f t="shared" si="1"/>
        <v>0</v>
      </c>
    </row>
    <row r="14" spans="1:10" ht="12" customHeight="1">
      <c r="A14" s="364"/>
      <c r="B14" s="875" t="s">
        <v>88</v>
      </c>
      <c r="C14" s="862"/>
      <c r="D14" s="863"/>
      <c r="E14" s="370"/>
      <c r="F14" s="370"/>
      <c r="G14" s="370">
        <f>+E14+F14</f>
        <v>0</v>
      </c>
      <c r="H14" s="370"/>
      <c r="I14" s="370"/>
      <c r="J14" s="370">
        <f>+I14-E14</f>
        <v>0</v>
      </c>
    </row>
    <row r="15" spans="1:10" ht="12" customHeight="1">
      <c r="A15" s="364"/>
      <c r="B15" s="875" t="s">
        <v>211</v>
      </c>
      <c r="C15" s="862"/>
      <c r="D15" s="863"/>
      <c r="E15" s="370">
        <f>+E16</f>
        <v>2889774</v>
      </c>
      <c r="F15" s="370">
        <f>+F16</f>
        <v>336883.37</v>
      </c>
      <c r="G15" s="370">
        <f t="shared" ref="G15:J15" si="2">+G16</f>
        <v>3226657.37</v>
      </c>
      <c r="H15" s="370">
        <f>+H16</f>
        <v>2004213.87</v>
      </c>
      <c r="I15" s="370">
        <f>+I16</f>
        <v>2004213.87</v>
      </c>
      <c r="J15" s="370">
        <f t="shared" si="2"/>
        <v>-885560.12999999989</v>
      </c>
    </row>
    <row r="16" spans="1:10" ht="12" customHeight="1">
      <c r="A16" s="364"/>
      <c r="B16" s="371"/>
      <c r="C16" s="862" t="s">
        <v>212</v>
      </c>
      <c r="D16" s="863"/>
      <c r="E16" s="370">
        <v>2889774</v>
      </c>
      <c r="F16" s="370">
        <v>336883.37</v>
      </c>
      <c r="G16" s="370">
        <f>+E16+F16</f>
        <v>3226657.37</v>
      </c>
      <c r="H16" s="370">
        <v>2004213.87</v>
      </c>
      <c r="I16" s="370">
        <v>2004213.87</v>
      </c>
      <c r="J16" s="370">
        <f>+I16-E16</f>
        <v>-885560.12999999989</v>
      </c>
    </row>
    <row r="17" spans="1:10" ht="12" customHeight="1">
      <c r="A17" s="364"/>
      <c r="B17" s="371"/>
      <c r="C17" s="862" t="s">
        <v>213</v>
      </c>
      <c r="D17" s="863"/>
      <c r="E17" s="370"/>
      <c r="F17" s="370"/>
      <c r="G17" s="370"/>
      <c r="H17" s="370"/>
      <c r="I17" s="370"/>
      <c r="J17" s="370"/>
    </row>
    <row r="18" spans="1:10" ht="12" customHeight="1">
      <c r="A18" s="364"/>
      <c r="B18" s="875" t="s">
        <v>214</v>
      </c>
      <c r="C18" s="862"/>
      <c r="D18" s="863"/>
      <c r="E18" s="370">
        <f>+E19</f>
        <v>523650</v>
      </c>
      <c r="F18" s="370">
        <f>+F19</f>
        <v>12375546.33</v>
      </c>
      <c r="G18" s="370">
        <f>+E18+F18</f>
        <v>12899196.33</v>
      </c>
      <c r="H18" s="370">
        <f>+H19</f>
        <v>9624128.3699999992</v>
      </c>
      <c r="I18" s="370">
        <f>+I19</f>
        <v>9624128.3699999992</v>
      </c>
      <c r="J18" s="370">
        <f>+I18-E18</f>
        <v>9100478.3699999992</v>
      </c>
    </row>
    <row r="19" spans="1:10" ht="12" customHeight="1">
      <c r="A19" s="364"/>
      <c r="B19" s="371"/>
      <c r="C19" s="862" t="s">
        <v>212</v>
      </c>
      <c r="D19" s="863"/>
      <c r="E19" s="370">
        <v>523650</v>
      </c>
      <c r="F19" s="370">
        <v>12375546.33</v>
      </c>
      <c r="G19" s="370">
        <f>+E19+F19</f>
        <v>12899196.33</v>
      </c>
      <c r="H19" s="370">
        <v>9624128.3699999992</v>
      </c>
      <c r="I19" s="370">
        <v>9624128.3699999992</v>
      </c>
      <c r="J19" s="370">
        <f>+I19-E19</f>
        <v>9100478.3699999992</v>
      </c>
    </row>
    <row r="20" spans="1:10" ht="12" customHeight="1">
      <c r="A20" s="364"/>
      <c r="B20" s="371"/>
      <c r="C20" s="862" t="s">
        <v>213</v>
      </c>
      <c r="D20" s="863"/>
      <c r="E20" s="370"/>
      <c r="F20" s="370"/>
      <c r="G20" s="370"/>
      <c r="H20" s="370"/>
      <c r="I20" s="370"/>
      <c r="J20" s="370"/>
    </row>
    <row r="21" spans="1:10" ht="12" customHeight="1">
      <c r="A21" s="364"/>
      <c r="B21" s="371"/>
      <c r="C21" s="862" t="s">
        <v>493</v>
      </c>
      <c r="D21" s="863"/>
      <c r="E21" s="370"/>
      <c r="F21" s="370"/>
      <c r="G21" s="370"/>
      <c r="H21" s="370"/>
      <c r="I21" s="370"/>
      <c r="J21" s="370"/>
    </row>
    <row r="22" spans="1:10" ht="12" customHeight="1">
      <c r="A22" s="364"/>
      <c r="B22" s="371"/>
      <c r="C22" s="862" t="s">
        <v>494</v>
      </c>
      <c r="D22" s="863"/>
      <c r="E22" s="370"/>
      <c r="F22" s="370"/>
      <c r="G22" s="370"/>
      <c r="H22" s="370"/>
      <c r="I22" s="370"/>
      <c r="J22" s="370"/>
    </row>
    <row r="23" spans="1:10" ht="12" customHeight="1">
      <c r="A23" s="364"/>
      <c r="B23" s="875" t="s">
        <v>215</v>
      </c>
      <c r="C23" s="862"/>
      <c r="D23" s="863"/>
      <c r="E23" s="370"/>
      <c r="F23" s="370"/>
      <c r="G23" s="370"/>
      <c r="H23" s="370"/>
      <c r="I23" s="370"/>
      <c r="J23" s="370"/>
    </row>
    <row r="24" spans="1:10" ht="12" customHeight="1">
      <c r="A24" s="364"/>
      <c r="B24" s="875" t="s">
        <v>99</v>
      </c>
      <c r="C24" s="862"/>
      <c r="D24" s="863"/>
      <c r="E24" s="370">
        <v>0</v>
      </c>
      <c r="F24" s="370">
        <v>65778022.560000002</v>
      </c>
      <c r="G24" s="370">
        <f>+E24+F24</f>
        <v>65778022.560000002</v>
      </c>
      <c r="H24" s="370">
        <v>48482614.560000002</v>
      </c>
      <c r="I24" s="370">
        <v>48482614.560000002</v>
      </c>
      <c r="J24" s="370">
        <f>+I24-E24</f>
        <v>48482614.560000002</v>
      </c>
    </row>
    <row r="25" spans="1:10" ht="12" customHeight="1">
      <c r="A25" s="372"/>
      <c r="B25" s="875" t="s">
        <v>216</v>
      </c>
      <c r="C25" s="862"/>
      <c r="D25" s="863"/>
      <c r="E25" s="370">
        <v>68339132.019999996</v>
      </c>
      <c r="F25" s="370"/>
      <c r="G25" s="370">
        <f>+E25+F25</f>
        <v>68339132.019999996</v>
      </c>
      <c r="H25" s="370">
        <v>61558679.229999997</v>
      </c>
      <c r="I25" s="370">
        <v>61558679.229999997</v>
      </c>
      <c r="J25" s="370">
        <f>+I25-E25</f>
        <v>-6780452.7899999991</v>
      </c>
    </row>
    <row r="26" spans="1:10" ht="12" customHeight="1">
      <c r="A26" s="364"/>
      <c r="B26" s="875" t="s">
        <v>217</v>
      </c>
      <c r="C26" s="862"/>
      <c r="D26" s="863"/>
      <c r="E26" s="370"/>
      <c r="F26" s="370"/>
      <c r="G26" s="370"/>
      <c r="H26" s="370"/>
      <c r="I26" s="370"/>
      <c r="J26" s="370"/>
    </row>
    <row r="27" spans="1:10" ht="12" customHeight="1">
      <c r="A27" s="364"/>
      <c r="B27" s="373"/>
      <c r="C27" s="374"/>
      <c r="D27" s="375"/>
      <c r="E27" s="376"/>
      <c r="F27" s="377"/>
      <c r="G27" s="377"/>
      <c r="H27" s="376"/>
      <c r="I27" s="376"/>
      <c r="J27" s="377"/>
    </row>
    <row r="28" spans="1:10" ht="12" customHeight="1">
      <c r="A28" s="356"/>
      <c r="B28" s="378"/>
      <c r="C28" s="379"/>
      <c r="D28" s="380" t="s">
        <v>218</v>
      </c>
      <c r="E28" s="370">
        <f>SUM(E11+E12+E13+E14+E15+E18+E23+E24+E25+E26)</f>
        <v>71752556.019999996</v>
      </c>
      <c r="F28" s="370">
        <f>SUM(F11+F12+F13+F14+F15+F18+F23+F24+F25+F26)</f>
        <v>78490452.260000005</v>
      </c>
      <c r="G28" s="370">
        <f>SUM(G11+G12+G13+G14+G15+G18+G23+G24+G25+G26)</f>
        <v>150243008.28</v>
      </c>
      <c r="H28" s="370">
        <f>SUM(H11+H12+H13+H14+H15+H18+H23+H24+H25+H26)</f>
        <v>121669636.03</v>
      </c>
      <c r="I28" s="370">
        <f>SUM(I11+I12+I13+I14+I15+I18+I23+I24+I25+I26)</f>
        <v>121669636.03</v>
      </c>
      <c r="J28" s="869">
        <f>IF(I28&gt;E28,I28-E28,0)</f>
        <v>49917080.010000005</v>
      </c>
    </row>
    <row r="29" spans="1:10" ht="12" customHeight="1">
      <c r="A29" s="364"/>
      <c r="B29" s="381"/>
      <c r="C29" s="381"/>
      <c r="D29" s="381"/>
      <c r="E29" s="382"/>
      <c r="F29" s="382"/>
      <c r="G29" s="382"/>
      <c r="H29" s="871" t="s">
        <v>298</v>
      </c>
      <c r="I29" s="872"/>
      <c r="J29" s="870"/>
    </row>
    <row r="30" spans="1:10" ht="12" customHeight="1">
      <c r="A30" s="356"/>
      <c r="B30" s="356"/>
      <c r="C30" s="356"/>
      <c r="D30" s="356"/>
      <c r="E30" s="360"/>
      <c r="F30" s="360"/>
      <c r="G30" s="360"/>
      <c r="H30" s="360"/>
      <c r="I30" s="360"/>
      <c r="J30" s="360"/>
    </row>
    <row r="31" spans="1:10" ht="12" customHeight="1">
      <c r="A31" s="356"/>
      <c r="B31" s="873" t="s">
        <v>219</v>
      </c>
      <c r="C31" s="873"/>
      <c r="D31" s="873"/>
      <c r="E31" s="874" t="s">
        <v>199</v>
      </c>
      <c r="F31" s="874"/>
      <c r="G31" s="874"/>
      <c r="H31" s="874"/>
      <c r="I31" s="874"/>
      <c r="J31" s="873" t="s">
        <v>200</v>
      </c>
    </row>
    <row r="32" spans="1:10" ht="25.5">
      <c r="A32" s="356"/>
      <c r="B32" s="873"/>
      <c r="C32" s="873"/>
      <c r="D32" s="873"/>
      <c r="E32" s="362" t="s">
        <v>201</v>
      </c>
      <c r="F32" s="363" t="s">
        <v>202</v>
      </c>
      <c r="G32" s="362" t="s">
        <v>203</v>
      </c>
      <c r="H32" s="362" t="s">
        <v>204</v>
      </c>
      <c r="I32" s="362" t="s">
        <v>205</v>
      </c>
      <c r="J32" s="873"/>
    </row>
    <row r="33" spans="1:14" ht="12" customHeight="1">
      <c r="A33" s="356"/>
      <c r="B33" s="873"/>
      <c r="C33" s="873"/>
      <c r="D33" s="873"/>
      <c r="E33" s="362" t="s">
        <v>206</v>
      </c>
      <c r="F33" s="362" t="s">
        <v>207</v>
      </c>
      <c r="G33" s="362" t="s">
        <v>208</v>
      </c>
      <c r="H33" s="362" t="s">
        <v>209</v>
      </c>
      <c r="I33" s="362" t="s">
        <v>210</v>
      </c>
      <c r="J33" s="362" t="s">
        <v>221</v>
      </c>
    </row>
    <row r="34" spans="1:14" ht="12" customHeight="1">
      <c r="A34" s="364"/>
      <c r="B34" s="577">
        <v>4</v>
      </c>
      <c r="C34" s="574"/>
      <c r="D34" s="575" t="s">
        <v>1041</v>
      </c>
      <c r="E34" s="370">
        <v>3413424</v>
      </c>
      <c r="F34" s="370">
        <v>5697095.9400000004</v>
      </c>
      <c r="G34" s="370">
        <f>+E34+F34</f>
        <v>9110519.9400000013</v>
      </c>
      <c r="H34" s="370">
        <v>5794057.4800000004</v>
      </c>
      <c r="I34" s="370">
        <v>5794057.4800000004</v>
      </c>
      <c r="J34" s="370">
        <f>+I34-E34</f>
        <v>2380633.4800000004</v>
      </c>
    </row>
    <row r="35" spans="1:14" ht="12" customHeight="1">
      <c r="A35" s="364"/>
      <c r="B35" s="578" t="s">
        <v>623</v>
      </c>
      <c r="C35" s="579"/>
      <c r="D35" s="573" t="s">
        <v>1042</v>
      </c>
      <c r="E35" s="370">
        <v>2577774</v>
      </c>
      <c r="F35" s="370">
        <v>202165.67</v>
      </c>
      <c r="G35" s="370">
        <f>+E35+F35</f>
        <v>2779939.67</v>
      </c>
      <c r="H35" s="370">
        <v>1662297.5</v>
      </c>
      <c r="I35" s="370">
        <v>1662297.5</v>
      </c>
      <c r="J35" s="370">
        <f>+I35-E35</f>
        <v>-915476.5</v>
      </c>
    </row>
    <row r="36" spans="1:14" ht="12" customHeight="1">
      <c r="A36" s="364"/>
      <c r="B36" s="576" t="s">
        <v>624</v>
      </c>
      <c r="C36" s="409"/>
      <c r="D36" s="686" t="s">
        <v>1043</v>
      </c>
      <c r="E36" s="370">
        <v>2577774</v>
      </c>
      <c r="F36" s="370">
        <v>202165.67</v>
      </c>
      <c r="G36" s="370">
        <f t="shared" ref="G36:G57" si="3">+E36+F36</f>
        <v>2779939.67</v>
      </c>
      <c r="H36" s="370">
        <v>1662297.5</v>
      </c>
      <c r="I36" s="370">
        <v>1662297.5</v>
      </c>
      <c r="J36" s="370">
        <f t="shared" ref="J36:J56" si="4">+I36-E36</f>
        <v>-915476.5</v>
      </c>
    </row>
    <row r="37" spans="1:14" ht="12" customHeight="1">
      <c r="A37" s="364"/>
      <c r="B37" s="576" t="s">
        <v>625</v>
      </c>
      <c r="C37" s="409"/>
      <c r="D37" s="686" t="s">
        <v>1044</v>
      </c>
      <c r="E37" s="370">
        <v>51550</v>
      </c>
      <c r="F37" s="370">
        <v>5192930.2699999996</v>
      </c>
      <c r="G37" s="370">
        <f t="shared" si="3"/>
        <v>5244480.2699999996</v>
      </c>
      <c r="H37" s="370">
        <v>3290559.98</v>
      </c>
      <c r="I37" s="370">
        <v>3290559.98</v>
      </c>
      <c r="J37" s="370">
        <f t="shared" si="4"/>
        <v>3239009.98</v>
      </c>
    </row>
    <row r="38" spans="1:14" ht="12" customHeight="1">
      <c r="A38" s="364"/>
      <c r="B38" s="576" t="s">
        <v>626</v>
      </c>
      <c r="C38" s="409"/>
      <c r="D38" s="686" t="s">
        <v>1045</v>
      </c>
      <c r="E38" s="370">
        <v>51550</v>
      </c>
      <c r="F38" s="370">
        <v>1638730.63</v>
      </c>
      <c r="G38" s="370">
        <f t="shared" si="3"/>
        <v>1690280.63</v>
      </c>
      <c r="H38" s="370">
        <v>1341288.1599999999</v>
      </c>
      <c r="I38" s="370">
        <v>1341288.1599999999</v>
      </c>
      <c r="J38" s="370">
        <f t="shared" si="4"/>
        <v>1289738.1599999999</v>
      </c>
    </row>
    <row r="39" spans="1:14" ht="12" customHeight="1">
      <c r="A39" s="364"/>
      <c r="B39" s="576" t="s">
        <v>627</v>
      </c>
      <c r="C39" s="409"/>
      <c r="D39" s="686" t="s">
        <v>1046</v>
      </c>
      <c r="E39" s="370">
        <v>0</v>
      </c>
      <c r="F39" s="370">
        <v>3554199.64</v>
      </c>
      <c r="G39" s="370">
        <f t="shared" si="3"/>
        <v>3554199.64</v>
      </c>
      <c r="H39" s="370">
        <v>1949271.82</v>
      </c>
      <c r="I39" s="370">
        <v>1949271.82</v>
      </c>
      <c r="J39" s="370">
        <f t="shared" si="4"/>
        <v>1949271.82</v>
      </c>
    </row>
    <row r="40" spans="1:14" ht="12" customHeight="1">
      <c r="A40" s="364"/>
      <c r="B40" s="576"/>
      <c r="C40" s="572"/>
      <c r="D40" s="685"/>
      <c r="E40" s="370"/>
      <c r="F40" s="370"/>
      <c r="G40" s="370">
        <f t="shared" si="3"/>
        <v>0</v>
      </c>
      <c r="H40" s="370"/>
      <c r="I40" s="370"/>
      <c r="J40" s="370">
        <f t="shared" si="4"/>
        <v>0</v>
      </c>
    </row>
    <row r="41" spans="1:14" ht="12" customHeight="1">
      <c r="A41" s="364"/>
      <c r="B41" s="576">
        <v>5</v>
      </c>
      <c r="C41" s="572"/>
      <c r="D41" s="686" t="s">
        <v>1047</v>
      </c>
      <c r="E41" s="370">
        <v>0</v>
      </c>
      <c r="F41" s="370">
        <v>71185906.650000006</v>
      </c>
      <c r="G41" s="370">
        <f t="shared" si="3"/>
        <v>71185906.650000006</v>
      </c>
      <c r="H41" s="370">
        <v>52819839.649999999</v>
      </c>
      <c r="I41" s="370">
        <v>52819839.649999999</v>
      </c>
      <c r="J41" s="370">
        <f t="shared" si="4"/>
        <v>52819839.649999999</v>
      </c>
    </row>
    <row r="42" spans="1:14" ht="12" customHeight="1">
      <c r="A42" s="364"/>
      <c r="B42" s="576" t="s">
        <v>628</v>
      </c>
      <c r="C42" s="409"/>
      <c r="D42" s="686" t="s">
        <v>1042</v>
      </c>
      <c r="E42" s="370">
        <v>0</v>
      </c>
      <c r="F42" s="370">
        <v>134717.70000000001</v>
      </c>
      <c r="G42" s="370">
        <f t="shared" si="3"/>
        <v>134717.70000000001</v>
      </c>
      <c r="H42" s="370">
        <v>120116.37</v>
      </c>
      <c r="I42" s="370">
        <v>120116.37</v>
      </c>
      <c r="J42" s="370">
        <f t="shared" si="4"/>
        <v>120116.37</v>
      </c>
    </row>
    <row r="43" spans="1:14" ht="12" customHeight="1">
      <c r="A43" s="364"/>
      <c r="B43" s="576" t="s">
        <v>629</v>
      </c>
      <c r="C43" s="572"/>
      <c r="D43" s="686" t="s">
        <v>1043</v>
      </c>
      <c r="E43" s="370">
        <v>0</v>
      </c>
      <c r="F43" s="370">
        <v>134717.70000000001</v>
      </c>
      <c r="G43" s="370">
        <f t="shared" si="3"/>
        <v>134717.70000000001</v>
      </c>
      <c r="H43" s="370">
        <v>120116.37</v>
      </c>
      <c r="I43" s="370">
        <v>120116.37</v>
      </c>
      <c r="J43" s="370">
        <f t="shared" si="4"/>
        <v>120116.37</v>
      </c>
    </row>
    <row r="44" spans="1:14" ht="12" customHeight="1">
      <c r="A44" s="364"/>
      <c r="B44" s="576" t="s">
        <v>630</v>
      </c>
      <c r="C44" s="572"/>
      <c r="D44" s="686" t="s">
        <v>1044</v>
      </c>
      <c r="E44" s="370">
        <v>0</v>
      </c>
      <c r="F44" s="370">
        <v>5273166.3899999997</v>
      </c>
      <c r="G44" s="370">
        <f t="shared" si="3"/>
        <v>5273166.3899999997</v>
      </c>
      <c r="H44" s="370">
        <v>4217108.72</v>
      </c>
      <c r="I44" s="370">
        <v>4217108.72</v>
      </c>
      <c r="J44" s="370">
        <f t="shared" si="4"/>
        <v>4217108.72</v>
      </c>
    </row>
    <row r="45" spans="1:14" ht="12" customHeight="1">
      <c r="A45" s="364"/>
      <c r="B45" s="576" t="s">
        <v>631</v>
      </c>
      <c r="C45" s="409"/>
      <c r="D45" s="686" t="s">
        <v>1046</v>
      </c>
      <c r="E45" s="370">
        <v>0</v>
      </c>
      <c r="F45" s="370">
        <v>5273166.3899999997</v>
      </c>
      <c r="G45" s="370">
        <f t="shared" si="3"/>
        <v>5273166.3899999997</v>
      </c>
      <c r="H45" s="370">
        <v>4217108.72</v>
      </c>
      <c r="I45" s="370">
        <v>4217108.72</v>
      </c>
      <c r="J45" s="370">
        <f t="shared" si="4"/>
        <v>4217108.72</v>
      </c>
    </row>
    <row r="46" spans="1:14" ht="12" customHeight="1">
      <c r="A46" s="364"/>
      <c r="B46" s="576" t="s">
        <v>632</v>
      </c>
      <c r="C46" s="409"/>
      <c r="D46" s="686" t="s">
        <v>1048</v>
      </c>
      <c r="E46" s="370">
        <v>0</v>
      </c>
      <c r="F46" s="370">
        <v>65778022.560000002</v>
      </c>
      <c r="G46" s="370">
        <f t="shared" si="3"/>
        <v>65778022.560000002</v>
      </c>
      <c r="H46" s="370">
        <v>48482614.560000002</v>
      </c>
      <c r="I46" s="370">
        <v>48482614.560000002</v>
      </c>
      <c r="J46" s="370">
        <f t="shared" si="4"/>
        <v>48482614.560000002</v>
      </c>
      <c r="N46" s="580"/>
    </row>
    <row r="47" spans="1:14" ht="12" customHeight="1">
      <c r="A47" s="364"/>
      <c r="B47" s="576" t="s">
        <v>633</v>
      </c>
      <c r="C47" s="572"/>
      <c r="D47" s="686" t="s">
        <v>1049</v>
      </c>
      <c r="E47" s="370">
        <v>0</v>
      </c>
      <c r="F47" s="370">
        <v>32968115.559999999</v>
      </c>
      <c r="G47" s="370">
        <f t="shared" si="3"/>
        <v>32968115.559999999</v>
      </c>
      <c r="H47" s="370">
        <v>32968115.559999999</v>
      </c>
      <c r="I47" s="370">
        <v>32968115.559999999</v>
      </c>
      <c r="J47" s="370">
        <f t="shared" si="4"/>
        <v>32968115.559999999</v>
      </c>
    </row>
    <row r="48" spans="1:14" ht="12" customHeight="1">
      <c r="A48" s="364"/>
      <c r="B48" s="578" t="s">
        <v>634</v>
      </c>
      <c r="C48" s="579"/>
      <c r="D48" s="686" t="s">
        <v>1050</v>
      </c>
      <c r="E48" s="370">
        <v>0</v>
      </c>
      <c r="F48" s="370">
        <v>32809907</v>
      </c>
      <c r="G48" s="370">
        <f t="shared" si="3"/>
        <v>32809907</v>
      </c>
      <c r="H48" s="370">
        <v>15514499</v>
      </c>
      <c r="I48" s="370">
        <v>15514499</v>
      </c>
      <c r="J48" s="370">
        <f t="shared" si="4"/>
        <v>15514499</v>
      </c>
    </row>
    <row r="49" spans="1:10" ht="12" customHeight="1">
      <c r="A49" s="364"/>
      <c r="B49" s="578"/>
      <c r="C49" s="579"/>
      <c r="D49" s="685"/>
      <c r="E49" s="370"/>
      <c r="F49" s="370"/>
      <c r="G49" s="370">
        <f t="shared" si="3"/>
        <v>0</v>
      </c>
      <c r="H49" s="370"/>
      <c r="I49" s="370"/>
      <c r="J49" s="370">
        <f t="shared" si="4"/>
        <v>0</v>
      </c>
    </row>
    <row r="50" spans="1:10" ht="12" customHeight="1">
      <c r="A50" s="364"/>
      <c r="B50" s="578">
        <v>6</v>
      </c>
      <c r="C50" s="579"/>
      <c r="D50" s="686" t="s">
        <v>1051</v>
      </c>
      <c r="E50" s="370">
        <v>68339132.019999996</v>
      </c>
      <c r="F50" s="370">
        <v>0</v>
      </c>
      <c r="G50" s="370">
        <f t="shared" si="3"/>
        <v>68339132.019999996</v>
      </c>
      <c r="H50" s="370">
        <v>61558679.229999997</v>
      </c>
      <c r="I50" s="370">
        <v>61558679.229999997</v>
      </c>
      <c r="J50" s="370">
        <f t="shared" si="4"/>
        <v>-6780452.7899999991</v>
      </c>
    </row>
    <row r="51" spans="1:10" ht="12" customHeight="1">
      <c r="A51" s="364"/>
      <c r="B51" s="578" t="s">
        <v>635</v>
      </c>
      <c r="C51" s="579"/>
      <c r="D51" s="686" t="s">
        <v>1052</v>
      </c>
      <c r="E51" s="370">
        <v>68339132.019999996</v>
      </c>
      <c r="F51" s="370">
        <v>0</v>
      </c>
      <c r="G51" s="370">
        <f t="shared" si="3"/>
        <v>68339132.019999996</v>
      </c>
      <c r="H51" s="370">
        <v>61558679.229999997</v>
      </c>
      <c r="I51" s="370">
        <v>61558679.229999997</v>
      </c>
      <c r="J51" s="370">
        <f t="shared" si="4"/>
        <v>-6780452.7899999991</v>
      </c>
    </row>
    <row r="52" spans="1:10" ht="12" customHeight="1">
      <c r="A52" s="364"/>
      <c r="B52" s="578" t="s">
        <v>636</v>
      </c>
      <c r="C52" s="579"/>
      <c r="D52" s="686" t="s">
        <v>1053</v>
      </c>
      <c r="E52" s="370">
        <v>68339132.019999996</v>
      </c>
      <c r="F52" s="370">
        <v>0</v>
      </c>
      <c r="G52" s="370">
        <f t="shared" si="3"/>
        <v>68339132.019999996</v>
      </c>
      <c r="H52" s="370">
        <v>61558679.229999997</v>
      </c>
      <c r="I52" s="370">
        <v>61558679.229999997</v>
      </c>
      <c r="J52" s="370">
        <f t="shared" si="4"/>
        <v>-6780452.7899999991</v>
      </c>
    </row>
    <row r="53" spans="1:10" ht="12" customHeight="1">
      <c r="A53" s="364"/>
      <c r="B53" s="578"/>
      <c r="C53" s="579"/>
      <c r="D53" s="685"/>
      <c r="E53" s="370"/>
      <c r="F53" s="370"/>
      <c r="G53" s="370">
        <f t="shared" si="3"/>
        <v>0</v>
      </c>
      <c r="H53" s="370"/>
      <c r="I53" s="370"/>
      <c r="J53" s="370">
        <f t="shared" si="4"/>
        <v>0</v>
      </c>
    </row>
    <row r="54" spans="1:10" ht="12" customHeight="1">
      <c r="A54" s="364"/>
      <c r="B54" s="578">
        <v>7</v>
      </c>
      <c r="C54" s="579"/>
      <c r="D54" s="685" t="s">
        <v>987</v>
      </c>
      <c r="E54" s="370">
        <v>0</v>
      </c>
      <c r="F54" s="370">
        <v>1607449.67</v>
      </c>
      <c r="G54" s="370">
        <f t="shared" si="3"/>
        <v>1607449.67</v>
      </c>
      <c r="H54" s="370">
        <v>1497059.67</v>
      </c>
      <c r="I54" s="370">
        <v>1497059.67</v>
      </c>
      <c r="J54" s="370">
        <f t="shared" si="4"/>
        <v>1497059.67</v>
      </c>
    </row>
    <row r="55" spans="1:10" ht="12" customHeight="1">
      <c r="A55" s="364"/>
      <c r="B55" s="578" t="s">
        <v>637</v>
      </c>
      <c r="C55" s="579"/>
      <c r="D55" s="685" t="s">
        <v>984</v>
      </c>
      <c r="E55" s="370">
        <v>0</v>
      </c>
      <c r="F55" s="370">
        <v>1607449.67</v>
      </c>
      <c r="G55" s="370">
        <f t="shared" si="3"/>
        <v>1607449.67</v>
      </c>
      <c r="H55" s="370">
        <v>1497059.67</v>
      </c>
      <c r="I55" s="370">
        <v>1497059.67</v>
      </c>
      <c r="J55" s="370">
        <f t="shared" si="4"/>
        <v>1497059.67</v>
      </c>
    </row>
    <row r="56" spans="1:10" ht="12" customHeight="1">
      <c r="A56" s="364"/>
      <c r="B56" s="578" t="s">
        <v>638</v>
      </c>
      <c r="C56" s="579"/>
      <c r="D56" s="685" t="s">
        <v>985</v>
      </c>
      <c r="E56" s="370">
        <v>0</v>
      </c>
      <c r="F56" s="370">
        <v>1148433</v>
      </c>
      <c r="G56" s="370">
        <f t="shared" si="3"/>
        <v>1148433</v>
      </c>
      <c r="H56" s="370">
        <v>1148433</v>
      </c>
      <c r="I56" s="370">
        <v>1148433</v>
      </c>
      <c r="J56" s="370">
        <f t="shared" si="4"/>
        <v>1148433</v>
      </c>
    </row>
    <row r="57" spans="1:10" ht="12" customHeight="1">
      <c r="A57" s="364"/>
      <c r="B57" s="578" t="s">
        <v>980</v>
      </c>
      <c r="C57" s="579"/>
      <c r="D57" s="685" t="s">
        <v>986</v>
      </c>
      <c r="E57" s="667">
        <v>0</v>
      </c>
      <c r="F57" s="667">
        <v>459016.67</v>
      </c>
      <c r="G57" s="667">
        <f t="shared" si="3"/>
        <v>459016.67</v>
      </c>
      <c r="H57" s="667">
        <v>348626.67</v>
      </c>
      <c r="I57" s="667">
        <v>348626.67</v>
      </c>
      <c r="J57" s="370"/>
    </row>
    <row r="58" spans="1:10" ht="12" customHeight="1">
      <c r="A58" s="356"/>
      <c r="B58" s="528"/>
      <c r="C58" s="529"/>
      <c r="D58" s="530" t="s">
        <v>218</v>
      </c>
      <c r="E58" s="667">
        <f>+E34+E41+E50+E54</f>
        <v>71752556.019999996</v>
      </c>
      <c r="F58" s="370">
        <f>+F34+F41+F50+F54</f>
        <v>78490452.260000005</v>
      </c>
      <c r="G58" s="370">
        <f>+G34+G41+G50+G54</f>
        <v>150243008.28</v>
      </c>
      <c r="H58" s="370">
        <f>+H34+H41+H50+H54</f>
        <v>121669636.02999999</v>
      </c>
      <c r="I58" s="370">
        <f>+I34+I41+I50+I54</f>
        <v>121669636.02999999</v>
      </c>
      <c r="J58" s="865">
        <f>IF(I58&gt;E58,I58-E58,0)</f>
        <v>49917080.00999999</v>
      </c>
    </row>
    <row r="59" spans="1:10">
      <c r="A59" s="364"/>
      <c r="B59" s="16" t="s">
        <v>76</v>
      </c>
      <c r="C59" s="531"/>
      <c r="D59" s="531"/>
      <c r="E59" s="531"/>
      <c r="F59" s="532"/>
      <c r="G59" s="532"/>
      <c r="H59" s="867" t="s">
        <v>298</v>
      </c>
      <c r="I59" s="868"/>
      <c r="J59" s="866"/>
    </row>
    <row r="60" spans="1:10">
      <c r="A60" s="364"/>
      <c r="B60" s="864"/>
      <c r="C60" s="864"/>
      <c r="D60" s="864"/>
      <c r="E60" s="864"/>
      <c r="F60" s="864"/>
      <c r="G60" s="864"/>
      <c r="H60" s="864"/>
      <c r="I60" s="864"/>
      <c r="J60" s="864"/>
    </row>
    <row r="61" spans="1:10">
      <c r="B61" s="16" t="s">
        <v>220</v>
      </c>
      <c r="C61" s="16"/>
      <c r="D61" s="16"/>
      <c r="E61" s="16"/>
      <c r="F61" s="16"/>
      <c r="G61" s="16"/>
      <c r="H61" s="16"/>
      <c r="I61" s="16"/>
      <c r="J61" s="16"/>
    </row>
    <row r="62" spans="1:10">
      <c r="B62" s="24"/>
      <c r="C62" s="24"/>
      <c r="D62" s="24"/>
      <c r="E62" s="24"/>
      <c r="F62" s="24"/>
      <c r="G62" s="24"/>
      <c r="H62" s="24"/>
      <c r="I62" s="24"/>
      <c r="J62" s="24"/>
    </row>
    <row r="63" spans="1:10">
      <c r="B63" s="24"/>
      <c r="C63" s="24"/>
      <c r="D63" s="24"/>
      <c r="E63" s="24"/>
      <c r="F63" s="24"/>
      <c r="G63" s="24"/>
      <c r="H63" s="24"/>
      <c r="I63" s="24"/>
      <c r="J63" s="24"/>
    </row>
    <row r="65" spans="4:14">
      <c r="D65" s="279"/>
    </row>
    <row r="66" spans="4:14">
      <c r="D66" s="282" t="s">
        <v>551</v>
      </c>
      <c r="E66" s="282"/>
      <c r="F66" s="217"/>
      <c r="G66" s="217"/>
      <c r="H66" s="765" t="s">
        <v>552</v>
      </c>
      <c r="I66" s="765"/>
      <c r="J66" s="765"/>
      <c r="K66" s="765"/>
    </row>
    <row r="67" spans="4:14" ht="12" customHeight="1">
      <c r="D67" s="282" t="s">
        <v>553</v>
      </c>
      <c r="E67" s="282"/>
      <c r="F67" s="221"/>
      <c r="G67" s="221"/>
      <c r="H67" s="766" t="s">
        <v>554</v>
      </c>
      <c r="I67" s="766"/>
      <c r="J67" s="766"/>
      <c r="K67" s="766"/>
    </row>
    <row r="71" spans="4:14">
      <c r="N71" s="273" t="s">
        <v>1090</v>
      </c>
    </row>
  </sheetData>
  <mergeCells count="32">
    <mergeCell ref="B1:J1"/>
    <mergeCell ref="B3:J3"/>
    <mergeCell ref="B7:D9"/>
    <mergeCell ref="E7:I7"/>
    <mergeCell ref="J7:J8"/>
    <mergeCell ref="D2:J2"/>
    <mergeCell ref="C16:D16"/>
    <mergeCell ref="C17:D17"/>
    <mergeCell ref="B18:D18"/>
    <mergeCell ref="C19:D19"/>
    <mergeCell ref="C20:D20"/>
    <mergeCell ref="B11:D11"/>
    <mergeCell ref="B12:D12"/>
    <mergeCell ref="B13:D13"/>
    <mergeCell ref="B14:D14"/>
    <mergeCell ref="B15:D15"/>
    <mergeCell ref="C21:D21"/>
    <mergeCell ref="C22:D22"/>
    <mergeCell ref="H66:K66"/>
    <mergeCell ref="H67:K67"/>
    <mergeCell ref="B60:J60"/>
    <mergeCell ref="J58:J59"/>
    <mergeCell ref="H59:I59"/>
    <mergeCell ref="J28:J29"/>
    <mergeCell ref="H29:I29"/>
    <mergeCell ref="B31:D33"/>
    <mergeCell ref="E31:I31"/>
    <mergeCell ref="J31:J32"/>
    <mergeCell ref="B24:D24"/>
    <mergeCell ref="B23:D23"/>
    <mergeCell ref="B25:D25"/>
    <mergeCell ref="B26:D26"/>
  </mergeCells>
  <pageMargins left="0.7" right="0.7" top="0.37" bottom="0.75" header="0.3" footer="0.3"/>
  <pageSetup scale="61" orientation="landscape" r:id="rId1"/>
  <ignoredErrors>
    <ignoredError sqref="E9:F9 H9:I9 E33:F33 H33:I33" numberStoredAsText="1"/>
    <ignoredError sqref="G15 J15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64"/>
  <sheetViews>
    <sheetView showGridLines="0" zoomScale="85" zoomScaleNormal="85" workbookViewId="0">
      <selection activeCell="M64" sqref="M64"/>
    </sheetView>
  </sheetViews>
  <sheetFormatPr baseColWidth="10" defaultRowHeight="12.75"/>
  <cols>
    <col min="1" max="1" width="2.28515625" style="24" customWidth="1"/>
    <col min="2" max="2" width="3.28515625" style="273" customWidth="1"/>
    <col min="3" max="3" width="32.42578125" style="273" customWidth="1"/>
    <col min="4" max="4" width="14.85546875" style="273" customWidth="1"/>
    <col min="5" max="5" width="15.5703125" style="273" customWidth="1"/>
    <col min="6" max="6" width="15" style="273" customWidth="1"/>
    <col min="7" max="7" width="15.7109375" style="273" customWidth="1"/>
    <col min="8" max="9" width="13.5703125" style="273" customWidth="1"/>
    <col min="10" max="10" width="14" style="273" customWidth="1"/>
    <col min="11" max="11" width="14.7109375" style="273" customWidth="1"/>
    <col min="12" max="12" width="2.7109375" style="24" customWidth="1"/>
    <col min="13" max="16384" width="11.42578125" style="273"/>
  </cols>
  <sheetData>
    <row r="1" spans="1:12" ht="7.5" customHeight="1"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2" ht="19.5" customHeight="1">
      <c r="B2" s="781" t="s">
        <v>444</v>
      </c>
      <c r="C2" s="781"/>
      <c r="D2" s="781"/>
      <c r="E2" s="781"/>
      <c r="F2" s="781"/>
      <c r="G2" s="781"/>
      <c r="H2" s="781"/>
      <c r="I2" s="781"/>
      <c r="J2" s="781"/>
      <c r="K2" s="781"/>
    </row>
    <row r="3" spans="1:12" ht="19.5" customHeight="1">
      <c r="B3" s="781" t="s">
        <v>445</v>
      </c>
      <c r="C3" s="781"/>
      <c r="D3" s="781"/>
      <c r="E3" s="781"/>
      <c r="F3" s="781"/>
      <c r="G3" s="781"/>
      <c r="H3" s="781"/>
      <c r="I3" s="781"/>
      <c r="J3" s="781"/>
      <c r="K3" s="781"/>
    </row>
    <row r="4" spans="1:12" ht="19.5" customHeight="1">
      <c r="B4" s="781" t="s">
        <v>1034</v>
      </c>
      <c r="C4" s="781"/>
      <c r="D4" s="781"/>
      <c r="E4" s="781"/>
      <c r="F4" s="781"/>
      <c r="G4" s="781"/>
      <c r="H4" s="781"/>
      <c r="I4" s="781"/>
      <c r="J4" s="781"/>
      <c r="K4" s="781"/>
    </row>
    <row r="5" spans="1:12" s="24" customFormat="1"/>
    <row r="6" spans="1:12" s="24" customFormat="1">
      <c r="C6" s="29" t="s">
        <v>3</v>
      </c>
      <c r="D6" s="287" t="s">
        <v>550</v>
      </c>
      <c r="E6" s="287"/>
      <c r="F6" s="287"/>
      <c r="G6" s="287"/>
      <c r="H6" s="71"/>
      <c r="I6" s="71"/>
      <c r="J6" s="71"/>
    </row>
    <row r="7" spans="1:12" s="24" customFormat="1"/>
    <row r="8" spans="1:12">
      <c r="B8" s="876" t="s">
        <v>74</v>
      </c>
      <c r="C8" s="876"/>
      <c r="D8" s="877" t="s">
        <v>222</v>
      </c>
      <c r="E8" s="877"/>
      <c r="F8" s="877"/>
      <c r="G8" s="877"/>
      <c r="H8" s="877"/>
      <c r="I8" s="877"/>
      <c r="J8" s="877"/>
      <c r="K8" s="877" t="s">
        <v>223</v>
      </c>
    </row>
    <row r="9" spans="1:12" ht="25.5">
      <c r="B9" s="876"/>
      <c r="C9" s="876"/>
      <c r="D9" s="384" t="s">
        <v>224</v>
      </c>
      <c r="E9" s="384" t="s">
        <v>225</v>
      </c>
      <c r="F9" s="384" t="s">
        <v>203</v>
      </c>
      <c r="G9" s="384" t="s">
        <v>397</v>
      </c>
      <c r="H9" s="384" t="s">
        <v>204</v>
      </c>
      <c r="I9" s="384" t="s">
        <v>398</v>
      </c>
      <c r="J9" s="384" t="s">
        <v>226</v>
      </c>
      <c r="K9" s="877"/>
    </row>
    <row r="10" spans="1:12">
      <c r="B10" s="876"/>
      <c r="C10" s="876"/>
      <c r="D10" s="384">
        <v>1</v>
      </c>
      <c r="E10" s="384">
        <v>2</v>
      </c>
      <c r="F10" s="384" t="s">
        <v>227</v>
      </c>
      <c r="G10" s="384">
        <v>4</v>
      </c>
      <c r="H10" s="384">
        <v>5</v>
      </c>
      <c r="I10" s="384">
        <v>6</v>
      </c>
      <c r="J10" s="384">
        <v>7</v>
      </c>
      <c r="K10" s="384" t="s">
        <v>459</v>
      </c>
    </row>
    <row r="11" spans="1:12">
      <c r="B11" s="385"/>
      <c r="C11" s="554"/>
      <c r="D11" s="416"/>
      <c r="E11" s="555"/>
      <c r="F11" s="387"/>
      <c r="G11" s="385"/>
      <c r="H11" s="416"/>
      <c r="I11" s="555"/>
      <c r="J11" s="387"/>
      <c r="K11" s="387"/>
    </row>
    <row r="12" spans="1:12">
      <c r="B12" s="388"/>
      <c r="C12" s="581" t="s">
        <v>981</v>
      </c>
      <c r="D12" s="389">
        <v>71752556.019999996</v>
      </c>
      <c r="E12" s="389">
        <v>78490452.260000005</v>
      </c>
      <c r="F12" s="389">
        <f>+D12+E12</f>
        <v>150243008.28</v>
      </c>
      <c r="G12" s="389">
        <v>60961367.270000003</v>
      </c>
      <c r="H12" s="389">
        <v>58379721.07</v>
      </c>
      <c r="I12" s="389">
        <v>58379721.07</v>
      </c>
      <c r="J12" s="389">
        <v>58379721.07</v>
      </c>
      <c r="K12" s="389">
        <f t="shared" ref="K12" si="0">+F12-H12</f>
        <v>91863287.210000008</v>
      </c>
    </row>
    <row r="13" spans="1:12">
      <c r="B13" s="390"/>
      <c r="C13" s="391"/>
      <c r="D13" s="392"/>
      <c r="E13" s="392"/>
      <c r="F13" s="392"/>
      <c r="G13" s="392"/>
      <c r="H13" s="392"/>
      <c r="I13" s="392"/>
      <c r="J13" s="392"/>
      <c r="K13" s="392"/>
    </row>
    <row r="14" spans="1:12" s="383" customFormat="1">
      <c r="A14" s="304"/>
      <c r="B14" s="393"/>
      <c r="C14" s="394" t="s">
        <v>228</v>
      </c>
      <c r="D14" s="395">
        <f t="shared" ref="D14:K14" si="1">SUM(D12:D12)</f>
        <v>71752556.019999996</v>
      </c>
      <c r="E14" s="395">
        <f t="shared" si="1"/>
        <v>78490452.260000005</v>
      </c>
      <c r="F14" s="395">
        <f t="shared" si="1"/>
        <v>150243008.28</v>
      </c>
      <c r="G14" s="395">
        <f t="shared" si="1"/>
        <v>60961367.270000003</v>
      </c>
      <c r="H14" s="395">
        <f t="shared" si="1"/>
        <v>58379721.07</v>
      </c>
      <c r="I14" s="395">
        <f t="shared" si="1"/>
        <v>58379721.07</v>
      </c>
      <c r="J14" s="395">
        <f t="shared" si="1"/>
        <v>58379721.07</v>
      </c>
      <c r="K14" s="395">
        <f t="shared" si="1"/>
        <v>91863287.210000008</v>
      </c>
      <c r="L14" s="304"/>
    </row>
    <row r="15" spans="1:12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2">
      <c r="B16" s="16" t="s">
        <v>76</v>
      </c>
      <c r="F16" s="24"/>
      <c r="G16" s="24"/>
      <c r="H16" s="24"/>
      <c r="I16" s="24"/>
      <c r="J16" s="24"/>
      <c r="K16" s="24"/>
    </row>
    <row r="17" spans="2:12">
      <c r="B17" s="16"/>
      <c r="F17" s="24"/>
      <c r="G17" s="24"/>
      <c r="H17" s="24"/>
      <c r="I17" s="24"/>
      <c r="J17" s="24"/>
      <c r="K17" s="24"/>
    </row>
    <row r="18" spans="2:12">
      <c r="B18" s="16"/>
      <c r="F18" s="24"/>
      <c r="G18" s="24"/>
      <c r="H18" s="24"/>
      <c r="I18" s="24"/>
      <c r="J18" s="24"/>
      <c r="K18" s="24"/>
    </row>
    <row r="19" spans="2:12">
      <c r="B19" s="16"/>
      <c r="F19" s="24"/>
      <c r="G19" s="24"/>
      <c r="H19" s="24"/>
      <c r="I19" s="24"/>
      <c r="J19" s="24"/>
      <c r="K19" s="24"/>
    </row>
    <row r="20" spans="2:12">
      <c r="B20" s="16"/>
      <c r="F20" s="24"/>
      <c r="G20" s="24"/>
      <c r="H20" s="24"/>
      <c r="I20" s="24"/>
      <c r="J20" s="24"/>
      <c r="K20" s="24"/>
    </row>
    <row r="21" spans="2:12">
      <c r="B21" s="16"/>
      <c r="F21" s="24"/>
      <c r="G21" s="24"/>
      <c r="H21" s="24"/>
      <c r="I21" s="24"/>
      <c r="J21" s="24"/>
      <c r="K21" s="24"/>
    </row>
    <row r="22" spans="2:12">
      <c r="B22" s="16"/>
      <c r="F22" s="24"/>
      <c r="G22" s="24"/>
      <c r="H22" s="24"/>
      <c r="I22" s="24"/>
      <c r="J22" s="24"/>
      <c r="K22" s="24"/>
    </row>
    <row r="23" spans="2:12">
      <c r="B23" s="16"/>
      <c r="F23" s="24"/>
      <c r="G23" s="24"/>
      <c r="H23" s="24"/>
      <c r="I23" s="24"/>
      <c r="J23" s="24"/>
      <c r="K23" s="24"/>
    </row>
    <row r="24" spans="2:12">
      <c r="B24" s="16"/>
      <c r="F24" s="24"/>
      <c r="G24" s="24"/>
      <c r="H24" s="24"/>
      <c r="I24" s="24"/>
      <c r="J24" s="24"/>
      <c r="K24" s="24"/>
    </row>
    <row r="25" spans="2:12">
      <c r="B25" s="16"/>
      <c r="F25" s="24"/>
      <c r="G25" s="24"/>
      <c r="H25" s="24"/>
      <c r="I25" s="24"/>
      <c r="J25" s="24"/>
      <c r="K25" s="24"/>
    </row>
    <row r="26" spans="2:12">
      <c r="B26" s="16"/>
      <c r="F26" s="24"/>
      <c r="G26" s="24"/>
      <c r="H26" s="24"/>
      <c r="I26" s="24"/>
      <c r="J26" s="24"/>
      <c r="K26" s="24"/>
    </row>
    <row r="27" spans="2:12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2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2:12">
      <c r="B29" s="24"/>
      <c r="C29" s="71"/>
      <c r="D29" s="24"/>
      <c r="E29" s="24"/>
      <c r="F29" s="553"/>
      <c r="G29" s="553"/>
      <c r="H29" s="71"/>
      <c r="I29" s="71"/>
      <c r="J29" s="71"/>
      <c r="K29" s="553"/>
      <c r="L29" s="553"/>
    </row>
    <row r="30" spans="2:12">
      <c r="C30" s="282" t="s">
        <v>551</v>
      </c>
      <c r="F30" s="353"/>
      <c r="G30" s="353"/>
      <c r="H30" s="353" t="s">
        <v>639</v>
      </c>
      <c r="I30" s="353"/>
      <c r="J30" s="353"/>
      <c r="K30" s="353"/>
    </row>
    <row r="31" spans="2:12">
      <c r="C31" s="282" t="s">
        <v>553</v>
      </c>
      <c r="F31" s="354"/>
      <c r="G31" s="354"/>
      <c r="H31" s="354" t="s">
        <v>640</v>
      </c>
      <c r="I31" s="354"/>
      <c r="J31" s="354"/>
      <c r="K31" s="354"/>
    </row>
    <row r="44" spans="13:16">
      <c r="M44" s="757"/>
      <c r="P44" s="757"/>
    </row>
    <row r="64" spans="13:13">
      <c r="M64" s="757" t="s">
        <v>1091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67"/>
  <sheetViews>
    <sheetView showGridLines="0" topLeftCell="G34" zoomScale="85" zoomScaleNormal="85" workbookViewId="0">
      <selection activeCell="M61" sqref="M61"/>
    </sheetView>
  </sheetViews>
  <sheetFormatPr baseColWidth="10" defaultRowHeight="12.75"/>
  <cols>
    <col min="1" max="1" width="2.42578125" style="24" customWidth="1"/>
    <col min="2" max="2" width="4.5703125" style="273" customWidth="1"/>
    <col min="3" max="3" width="55" style="273" customWidth="1"/>
    <col min="4" max="4" width="14" style="273" customWidth="1"/>
    <col min="5" max="5" width="16.28515625" style="273" customWidth="1"/>
    <col min="6" max="6" width="14.7109375" style="273" customWidth="1"/>
    <col min="7" max="7" width="15.140625" style="273" customWidth="1"/>
    <col min="8" max="8" width="13.42578125" style="273" customWidth="1"/>
    <col min="9" max="9" width="14" style="273" customWidth="1"/>
    <col min="10" max="10" width="14.85546875" style="273" customWidth="1"/>
    <col min="11" max="11" width="15.5703125" style="273" customWidth="1"/>
    <col min="12" max="12" width="3.7109375" style="24" customWidth="1"/>
    <col min="13" max="16384" width="11.42578125" style="273"/>
  </cols>
  <sheetData>
    <row r="1" spans="2:14" ht="14.25" customHeight="1">
      <c r="B1" s="781" t="s">
        <v>444</v>
      </c>
      <c r="C1" s="781"/>
      <c r="D1" s="781"/>
      <c r="E1" s="781"/>
      <c r="F1" s="781"/>
      <c r="G1" s="781"/>
      <c r="H1" s="781"/>
      <c r="I1" s="781"/>
      <c r="J1" s="781"/>
      <c r="K1" s="781"/>
    </row>
    <row r="2" spans="2:14" ht="14.25" customHeight="1">
      <c r="B2" s="781" t="s">
        <v>447</v>
      </c>
      <c r="C2" s="781"/>
      <c r="D2" s="781"/>
      <c r="E2" s="781"/>
      <c r="F2" s="781"/>
      <c r="G2" s="781"/>
      <c r="H2" s="781"/>
      <c r="I2" s="781"/>
      <c r="J2" s="781"/>
      <c r="K2" s="781"/>
    </row>
    <row r="3" spans="2:14" ht="14.25" customHeight="1">
      <c r="B3" s="781" t="s">
        <v>1035</v>
      </c>
      <c r="C3" s="781"/>
      <c r="D3" s="781"/>
      <c r="E3" s="781"/>
      <c r="F3" s="781"/>
      <c r="G3" s="781"/>
      <c r="H3" s="781"/>
      <c r="I3" s="781"/>
      <c r="J3" s="781"/>
      <c r="K3" s="781"/>
    </row>
    <row r="4" spans="2:14" s="24" customFormat="1" ht="6.75" customHeight="1"/>
    <row r="5" spans="2:14" s="24" customFormat="1" ht="18" customHeight="1">
      <c r="C5" s="29" t="s">
        <v>3</v>
      </c>
      <c r="D5" s="287" t="s">
        <v>550</v>
      </c>
      <c r="E5" s="287"/>
      <c r="F5" s="287"/>
      <c r="G5" s="287"/>
      <c r="H5" s="71"/>
      <c r="I5" s="71"/>
      <c r="J5" s="71"/>
    </row>
    <row r="6" spans="2:14" s="24" customFormat="1" ht="6.75" customHeight="1"/>
    <row r="7" spans="2:14">
      <c r="B7" s="876" t="s">
        <v>74</v>
      </c>
      <c r="C7" s="876"/>
      <c r="D7" s="877" t="s">
        <v>222</v>
      </c>
      <c r="E7" s="877"/>
      <c r="F7" s="877"/>
      <c r="G7" s="877"/>
      <c r="H7" s="877"/>
      <c r="I7" s="877"/>
      <c r="J7" s="877"/>
      <c r="K7" s="877" t="s">
        <v>223</v>
      </c>
    </row>
    <row r="8" spans="2:14" ht="25.5">
      <c r="B8" s="876"/>
      <c r="C8" s="876"/>
      <c r="D8" s="384" t="s">
        <v>224</v>
      </c>
      <c r="E8" s="384" t="s">
        <v>225</v>
      </c>
      <c r="F8" s="384" t="s">
        <v>203</v>
      </c>
      <c r="G8" s="384" t="s">
        <v>397</v>
      </c>
      <c r="H8" s="384" t="s">
        <v>204</v>
      </c>
      <c r="I8" s="384" t="s">
        <v>398</v>
      </c>
      <c r="J8" s="384" t="s">
        <v>226</v>
      </c>
      <c r="K8" s="877"/>
    </row>
    <row r="9" spans="2:14" ht="11.25" customHeight="1">
      <c r="B9" s="876"/>
      <c r="C9" s="876"/>
      <c r="D9" s="384">
        <v>1</v>
      </c>
      <c r="E9" s="384">
        <v>2</v>
      </c>
      <c r="F9" s="384" t="s">
        <v>227</v>
      </c>
      <c r="G9" s="384">
        <v>4</v>
      </c>
      <c r="H9" s="384">
        <v>5</v>
      </c>
      <c r="I9" s="384">
        <v>6</v>
      </c>
      <c r="J9" s="384">
        <v>7</v>
      </c>
      <c r="K9" s="384" t="s">
        <v>459</v>
      </c>
    </row>
    <row r="10" spans="2:14">
      <c r="B10" s="878" t="s">
        <v>173</v>
      </c>
      <c r="C10" s="879"/>
      <c r="D10" s="671">
        <f>SUM(D11:D17)</f>
        <v>50400057.560000002</v>
      </c>
      <c r="E10" s="672">
        <f t="shared" ref="E10:K10" si="0">SUM(E11:E17)</f>
        <v>26122348.459999997</v>
      </c>
      <c r="F10" s="671">
        <f>SUM(F11:F17)</f>
        <v>76522406.019999996</v>
      </c>
      <c r="G10" s="671">
        <f t="shared" si="0"/>
        <v>34855648.399999999</v>
      </c>
      <c r="H10" s="672">
        <f t="shared" si="0"/>
        <v>34855648.399999999</v>
      </c>
      <c r="I10" s="671">
        <f t="shared" si="0"/>
        <v>34855648.399999999</v>
      </c>
      <c r="J10" s="673">
        <f t="shared" si="0"/>
        <v>34855648.399999999</v>
      </c>
      <c r="K10" s="671">
        <f t="shared" si="0"/>
        <v>41666757.61999999</v>
      </c>
    </row>
    <row r="11" spans="2:14" ht="15">
      <c r="B11" s="408"/>
      <c r="C11" s="583" t="s">
        <v>641</v>
      </c>
      <c r="D11" s="674">
        <v>25992731.34</v>
      </c>
      <c r="E11" s="674">
        <v>10707786.779999999</v>
      </c>
      <c r="F11" s="674">
        <f>+D11+E11</f>
        <v>36700518.119999997</v>
      </c>
      <c r="G11" s="674">
        <v>17365809.960000001</v>
      </c>
      <c r="H11" s="674">
        <v>17365809.960000001</v>
      </c>
      <c r="I11" s="674">
        <v>17365809.960000001</v>
      </c>
      <c r="J11" s="674">
        <v>17365809.960000001</v>
      </c>
      <c r="K11" s="676">
        <f t="shared" ref="K11:K43" si="1">+F11-H11</f>
        <v>19334708.159999996</v>
      </c>
      <c r="N11" s="670"/>
    </row>
    <row r="12" spans="2:14" ht="15">
      <c r="B12" s="408"/>
      <c r="C12" s="583" t="s">
        <v>642</v>
      </c>
      <c r="D12" s="674">
        <v>8954186.6400000006</v>
      </c>
      <c r="E12" s="674">
        <v>7561519.2199999997</v>
      </c>
      <c r="F12" s="674">
        <f t="shared" ref="F12:F17" si="2">+D12+E12</f>
        <v>16515705.859999999</v>
      </c>
      <c r="G12" s="674">
        <v>8674930.8399999999</v>
      </c>
      <c r="H12" s="674">
        <v>8674930.8399999999</v>
      </c>
      <c r="I12" s="674">
        <v>8674930.8399999999</v>
      </c>
      <c r="J12" s="674">
        <v>8674930.8399999999</v>
      </c>
      <c r="K12" s="676">
        <f t="shared" si="1"/>
        <v>7840775.0199999996</v>
      </c>
      <c r="N12" s="670"/>
    </row>
    <row r="13" spans="2:14" ht="15">
      <c r="B13" s="408"/>
      <c r="C13" s="583" t="s">
        <v>643</v>
      </c>
      <c r="D13" s="674">
        <v>3938019.42</v>
      </c>
      <c r="E13" s="674">
        <v>2955445.14</v>
      </c>
      <c r="F13" s="674">
        <f t="shared" si="2"/>
        <v>6893464.5600000005</v>
      </c>
      <c r="G13" s="674">
        <v>165340.72</v>
      </c>
      <c r="H13" s="674">
        <v>165340.72</v>
      </c>
      <c r="I13" s="674">
        <v>165340.72</v>
      </c>
      <c r="J13" s="674">
        <v>165340.72</v>
      </c>
      <c r="K13" s="676">
        <f t="shared" si="1"/>
        <v>6728123.8400000008</v>
      </c>
      <c r="N13" s="670"/>
    </row>
    <row r="14" spans="2:14" ht="15">
      <c r="B14" s="408"/>
      <c r="C14" s="583" t="s">
        <v>644</v>
      </c>
      <c r="D14" s="674">
        <v>5891532.2199999997</v>
      </c>
      <c r="E14" s="674">
        <v>2866990.76</v>
      </c>
      <c r="F14" s="674">
        <f t="shared" si="2"/>
        <v>8758522.9800000004</v>
      </c>
      <c r="G14" s="674">
        <v>4338282.47</v>
      </c>
      <c r="H14" s="674">
        <v>4338282.47</v>
      </c>
      <c r="I14" s="674">
        <v>4338282.47</v>
      </c>
      <c r="J14" s="674">
        <v>4338282.47</v>
      </c>
      <c r="K14" s="676">
        <f t="shared" si="1"/>
        <v>4420240.5100000007</v>
      </c>
      <c r="N14" s="670"/>
    </row>
    <row r="15" spans="2:14" ht="15">
      <c r="B15" s="408"/>
      <c r="C15" s="583" t="s">
        <v>645</v>
      </c>
      <c r="D15" s="674">
        <v>5623587.9400000004</v>
      </c>
      <c r="E15" s="674">
        <v>2030606.56</v>
      </c>
      <c r="F15" s="674">
        <f t="shared" si="2"/>
        <v>7654194.5</v>
      </c>
      <c r="G15" s="674">
        <v>4311284.41</v>
      </c>
      <c r="H15" s="674">
        <v>4311284.41</v>
      </c>
      <c r="I15" s="674">
        <v>4311284.41</v>
      </c>
      <c r="J15" s="674">
        <v>4311284.41</v>
      </c>
      <c r="K15" s="676">
        <f t="shared" si="1"/>
        <v>3342910.09</v>
      </c>
      <c r="N15" s="670"/>
    </row>
    <row r="16" spans="2:14">
      <c r="B16" s="408"/>
      <c r="C16" s="583" t="s">
        <v>646</v>
      </c>
      <c r="D16" s="674">
        <v>0</v>
      </c>
      <c r="E16" s="674">
        <v>0</v>
      </c>
      <c r="F16" s="674">
        <f t="shared" si="2"/>
        <v>0</v>
      </c>
      <c r="G16" s="674">
        <v>0</v>
      </c>
      <c r="H16" s="676">
        <v>0</v>
      </c>
      <c r="I16" s="676">
        <v>0</v>
      </c>
      <c r="J16" s="675">
        <v>0</v>
      </c>
      <c r="K16" s="676">
        <f t="shared" si="1"/>
        <v>0</v>
      </c>
    </row>
    <row r="17" spans="2:14">
      <c r="B17" s="408"/>
      <c r="C17" s="583" t="s">
        <v>647</v>
      </c>
      <c r="D17" s="674">
        <v>0</v>
      </c>
      <c r="E17" s="674">
        <v>0</v>
      </c>
      <c r="F17" s="674">
        <f t="shared" si="2"/>
        <v>0</v>
      </c>
      <c r="G17" s="674">
        <v>0</v>
      </c>
      <c r="H17" s="676">
        <v>0</v>
      </c>
      <c r="I17" s="676">
        <v>0</v>
      </c>
      <c r="J17" s="675">
        <v>0</v>
      </c>
      <c r="K17" s="676">
        <f t="shared" si="1"/>
        <v>0</v>
      </c>
    </row>
    <row r="18" spans="2:14">
      <c r="B18" s="878" t="s">
        <v>85</v>
      </c>
      <c r="C18" s="879"/>
      <c r="D18" s="677">
        <f>SUM(D19:D27)</f>
        <v>5042419.1399999997</v>
      </c>
      <c r="E18" s="677">
        <f t="shared" ref="E18:J18" si="3">SUM(E19:E27)</f>
        <v>4152579.14</v>
      </c>
      <c r="F18" s="677">
        <f>SUM(F19:F27)</f>
        <v>9194998.2799999993</v>
      </c>
      <c r="G18" s="677">
        <f t="shared" si="3"/>
        <v>3710729.3599999994</v>
      </c>
      <c r="H18" s="678">
        <f t="shared" si="3"/>
        <v>3710729.3599999994</v>
      </c>
      <c r="I18" s="678">
        <f t="shared" si="3"/>
        <v>3710729.3599999994</v>
      </c>
      <c r="J18" s="679">
        <f t="shared" si="3"/>
        <v>3710729.3599999994</v>
      </c>
      <c r="K18" s="678">
        <f>SUM(K19:K27)</f>
        <v>5484268.9199999999</v>
      </c>
    </row>
    <row r="19" spans="2:14" ht="15">
      <c r="B19" s="408"/>
      <c r="C19" s="584" t="s">
        <v>648</v>
      </c>
      <c r="D19" s="674">
        <v>2318204</v>
      </c>
      <c r="E19" s="674">
        <v>332148.59000000003</v>
      </c>
      <c r="F19" s="674">
        <f t="shared" ref="F19:F44" si="4">+D19+E19</f>
        <v>2650352.59</v>
      </c>
      <c r="G19" s="674">
        <v>410182.48</v>
      </c>
      <c r="H19" s="674">
        <v>410182.48</v>
      </c>
      <c r="I19" s="674">
        <v>410182.48</v>
      </c>
      <c r="J19" s="674">
        <v>410182.48</v>
      </c>
      <c r="K19" s="676">
        <f t="shared" si="1"/>
        <v>2240170.11</v>
      </c>
      <c r="N19" s="670"/>
    </row>
    <row r="20" spans="2:14" ht="15">
      <c r="B20" s="408"/>
      <c r="C20" s="584" t="s">
        <v>649</v>
      </c>
      <c r="D20" s="674">
        <v>262126</v>
      </c>
      <c r="E20" s="674">
        <v>157638.63</v>
      </c>
      <c r="F20" s="674">
        <f t="shared" si="4"/>
        <v>419764.63</v>
      </c>
      <c r="G20" s="674">
        <v>142461.34</v>
      </c>
      <c r="H20" s="674">
        <v>142461.34</v>
      </c>
      <c r="I20" s="674">
        <v>142461.34</v>
      </c>
      <c r="J20" s="674">
        <v>142461.34</v>
      </c>
      <c r="K20" s="676">
        <f t="shared" si="1"/>
        <v>277303.29000000004</v>
      </c>
      <c r="N20" s="670"/>
    </row>
    <row r="21" spans="2:14" ht="15">
      <c r="B21" s="408"/>
      <c r="C21" s="584" t="s">
        <v>650</v>
      </c>
      <c r="D21" s="674">
        <v>413</v>
      </c>
      <c r="E21" s="674">
        <v>98574.53</v>
      </c>
      <c r="F21" s="674">
        <f t="shared" si="4"/>
        <v>98987.53</v>
      </c>
      <c r="G21" s="674">
        <v>97084.07</v>
      </c>
      <c r="H21" s="674">
        <v>97084.07</v>
      </c>
      <c r="I21" s="674">
        <v>97084.07</v>
      </c>
      <c r="J21" s="674">
        <v>97084.07</v>
      </c>
      <c r="K21" s="676">
        <f t="shared" si="1"/>
        <v>1903.4599999999919</v>
      </c>
      <c r="N21" s="670"/>
    </row>
    <row r="22" spans="2:14" ht="15">
      <c r="B22" s="408"/>
      <c r="C22" s="584" t="s">
        <v>651</v>
      </c>
      <c r="D22" s="674">
        <v>1162655</v>
      </c>
      <c r="E22" s="674">
        <v>1126785.08</v>
      </c>
      <c r="F22" s="674">
        <f t="shared" si="4"/>
        <v>2289440.08</v>
      </c>
      <c r="G22" s="674">
        <v>1170697.1299999999</v>
      </c>
      <c r="H22" s="674">
        <v>1170697.1299999999</v>
      </c>
      <c r="I22" s="674">
        <v>1170697.1299999999</v>
      </c>
      <c r="J22" s="674">
        <v>1170697.1299999999</v>
      </c>
      <c r="K22" s="676">
        <f t="shared" si="1"/>
        <v>1118742.9500000002</v>
      </c>
      <c r="N22" s="670"/>
    </row>
    <row r="23" spans="2:14" ht="15">
      <c r="B23" s="408"/>
      <c r="C23" s="584" t="s">
        <v>652</v>
      </c>
      <c r="D23" s="674">
        <v>221089</v>
      </c>
      <c r="E23" s="674">
        <v>591205.77</v>
      </c>
      <c r="F23" s="674">
        <f t="shared" si="4"/>
        <v>812294.77</v>
      </c>
      <c r="G23" s="674">
        <v>524560.41</v>
      </c>
      <c r="H23" s="674">
        <v>524560.41</v>
      </c>
      <c r="I23" s="674">
        <v>524560.41</v>
      </c>
      <c r="J23" s="674">
        <v>524560.41</v>
      </c>
      <c r="K23" s="676">
        <f t="shared" si="1"/>
        <v>287734.36</v>
      </c>
      <c r="N23" s="670"/>
    </row>
    <row r="24" spans="2:14" ht="15">
      <c r="B24" s="408"/>
      <c r="C24" s="584" t="s">
        <v>653</v>
      </c>
      <c r="D24" s="674">
        <v>247863</v>
      </c>
      <c r="E24" s="674">
        <v>845055.92</v>
      </c>
      <c r="F24" s="674">
        <f t="shared" si="4"/>
        <v>1092918.92</v>
      </c>
      <c r="G24" s="674">
        <v>763511.76</v>
      </c>
      <c r="H24" s="674">
        <v>763511.76</v>
      </c>
      <c r="I24" s="674">
        <v>763511.76</v>
      </c>
      <c r="J24" s="674">
        <v>763511.76</v>
      </c>
      <c r="K24" s="676">
        <f t="shared" si="1"/>
        <v>329407.15999999992</v>
      </c>
      <c r="N24" s="670"/>
    </row>
    <row r="25" spans="2:14" ht="15">
      <c r="B25" s="408"/>
      <c r="C25" s="584" t="s">
        <v>654</v>
      </c>
      <c r="D25" s="674">
        <v>380234</v>
      </c>
      <c r="E25" s="674">
        <v>22484.43</v>
      </c>
      <c r="F25" s="674">
        <f t="shared" si="4"/>
        <v>402718.43</v>
      </c>
      <c r="G25" s="674">
        <v>118235.34</v>
      </c>
      <c r="H25" s="674">
        <v>118235.34</v>
      </c>
      <c r="I25" s="674">
        <v>118235.34</v>
      </c>
      <c r="J25" s="674">
        <v>118235.34</v>
      </c>
      <c r="K25" s="676">
        <f t="shared" si="1"/>
        <v>284483.08999999997</v>
      </c>
      <c r="N25" s="670"/>
    </row>
    <row r="26" spans="2:14" ht="15">
      <c r="B26" s="408"/>
      <c r="C26" s="584" t="s">
        <v>655</v>
      </c>
      <c r="D26" s="674">
        <v>0</v>
      </c>
      <c r="E26" s="674"/>
      <c r="F26" s="674">
        <f t="shared" si="4"/>
        <v>0</v>
      </c>
      <c r="G26" s="674">
        <v>0</v>
      </c>
      <c r="H26" s="674">
        <v>0</v>
      </c>
      <c r="I26" s="674">
        <v>0</v>
      </c>
      <c r="J26" s="674">
        <v>0</v>
      </c>
      <c r="K26" s="676">
        <f t="shared" si="1"/>
        <v>0</v>
      </c>
      <c r="N26" s="670"/>
    </row>
    <row r="27" spans="2:14">
      <c r="B27" s="408"/>
      <c r="C27" s="584" t="s">
        <v>656</v>
      </c>
      <c r="D27" s="674">
        <v>449835.14</v>
      </c>
      <c r="E27" s="674">
        <v>978686.19</v>
      </c>
      <c r="F27" s="674">
        <f>+D27+E27</f>
        <v>1428521.33</v>
      </c>
      <c r="G27" s="674">
        <v>483996.83</v>
      </c>
      <c r="H27" s="674">
        <v>483996.83</v>
      </c>
      <c r="I27" s="674">
        <v>483996.83</v>
      </c>
      <c r="J27" s="674">
        <v>483996.83</v>
      </c>
      <c r="K27" s="676">
        <f t="shared" si="1"/>
        <v>944524.5</v>
      </c>
    </row>
    <row r="28" spans="2:14">
      <c r="B28" s="878" t="s">
        <v>87</v>
      </c>
      <c r="C28" s="879"/>
      <c r="D28" s="677">
        <f>SUM(D29:D37)</f>
        <v>11603673.800000001</v>
      </c>
      <c r="E28" s="677">
        <f t="shared" ref="E28:K28" si="5">SUM(E29:E37)</f>
        <v>10862447.860000001</v>
      </c>
      <c r="F28" s="677">
        <f t="shared" si="5"/>
        <v>22466121.660000004</v>
      </c>
      <c r="G28" s="678">
        <f t="shared" si="5"/>
        <v>8290481.5800000001</v>
      </c>
      <c r="H28" s="679">
        <f t="shared" si="5"/>
        <v>8290481.5800000001</v>
      </c>
      <c r="I28" s="678">
        <f t="shared" si="5"/>
        <v>8290481.5800000001</v>
      </c>
      <c r="J28" s="679">
        <f t="shared" si="5"/>
        <v>8290481.5800000001</v>
      </c>
      <c r="K28" s="678">
        <f t="shared" si="5"/>
        <v>14175640.079999998</v>
      </c>
    </row>
    <row r="29" spans="2:14" ht="15">
      <c r="B29" s="408"/>
      <c r="C29" s="585" t="s">
        <v>657</v>
      </c>
      <c r="D29" s="674">
        <v>1233077.8</v>
      </c>
      <c r="E29" s="674">
        <v>849786.2</v>
      </c>
      <c r="F29" s="674">
        <f t="shared" si="4"/>
        <v>2082864</v>
      </c>
      <c r="G29" s="674">
        <v>1044543.48</v>
      </c>
      <c r="H29" s="674">
        <v>1044543.48</v>
      </c>
      <c r="I29" s="674">
        <v>1044543.48</v>
      </c>
      <c r="J29" s="674">
        <v>1044543.48</v>
      </c>
      <c r="K29" s="676">
        <f t="shared" si="1"/>
        <v>1038320.52</v>
      </c>
      <c r="N29" s="670"/>
    </row>
    <row r="30" spans="2:14" ht="15">
      <c r="B30" s="408"/>
      <c r="C30" s="585" t="s">
        <v>658</v>
      </c>
      <c r="D30" s="674">
        <v>1832826</v>
      </c>
      <c r="E30" s="674">
        <v>562367.46</v>
      </c>
      <c r="F30" s="674">
        <f t="shared" si="4"/>
        <v>2395193.46</v>
      </c>
      <c r="G30" s="674">
        <v>693804.41</v>
      </c>
      <c r="H30" s="674">
        <v>693804.41</v>
      </c>
      <c r="I30" s="674">
        <v>693804.41</v>
      </c>
      <c r="J30" s="674">
        <v>693804.41</v>
      </c>
      <c r="K30" s="676">
        <f t="shared" si="1"/>
        <v>1701389.0499999998</v>
      </c>
      <c r="N30" s="670"/>
    </row>
    <row r="31" spans="2:14" ht="15">
      <c r="B31" s="408"/>
      <c r="C31" s="585" t="s">
        <v>659</v>
      </c>
      <c r="D31" s="674">
        <v>1795466.69</v>
      </c>
      <c r="E31" s="674">
        <v>3782976.65</v>
      </c>
      <c r="F31" s="674">
        <f t="shared" si="4"/>
        <v>5578443.3399999999</v>
      </c>
      <c r="G31" s="674">
        <v>2172828.52</v>
      </c>
      <c r="H31" s="674">
        <v>2172828.52</v>
      </c>
      <c r="I31" s="674">
        <v>2172828.52</v>
      </c>
      <c r="J31" s="674">
        <v>2172828.52</v>
      </c>
      <c r="K31" s="676">
        <f t="shared" si="1"/>
        <v>3405614.82</v>
      </c>
      <c r="N31" s="670"/>
    </row>
    <row r="32" spans="2:14" ht="15">
      <c r="B32" s="408"/>
      <c r="C32" s="585" t="s">
        <v>660</v>
      </c>
      <c r="D32" s="674">
        <v>1344591</v>
      </c>
      <c r="E32" s="674">
        <v>468709.14</v>
      </c>
      <c r="F32" s="674">
        <f t="shared" si="4"/>
        <v>1813300.1400000001</v>
      </c>
      <c r="G32" s="674">
        <v>630219.07999999996</v>
      </c>
      <c r="H32" s="674">
        <v>630219.07999999996</v>
      </c>
      <c r="I32" s="674">
        <v>630219.07999999996</v>
      </c>
      <c r="J32" s="674">
        <v>630219.07999999996</v>
      </c>
      <c r="K32" s="676">
        <f t="shared" si="1"/>
        <v>1183081.06</v>
      </c>
      <c r="N32" s="670"/>
    </row>
    <row r="33" spans="2:14" ht="15">
      <c r="B33" s="408"/>
      <c r="C33" s="585" t="s">
        <v>661</v>
      </c>
      <c r="D33" s="674">
        <v>1210027</v>
      </c>
      <c r="E33" s="674">
        <v>3302400.71</v>
      </c>
      <c r="F33" s="674">
        <f t="shared" si="4"/>
        <v>4512427.71</v>
      </c>
      <c r="G33" s="674">
        <v>1232459.51</v>
      </c>
      <c r="H33" s="674">
        <v>1232459.51</v>
      </c>
      <c r="I33" s="674">
        <v>1232459.51</v>
      </c>
      <c r="J33" s="674">
        <v>1232459.51</v>
      </c>
      <c r="K33" s="676">
        <f t="shared" si="1"/>
        <v>3279968.2</v>
      </c>
      <c r="N33" s="670"/>
    </row>
    <row r="34" spans="2:14" ht="15">
      <c r="B34" s="408"/>
      <c r="C34" s="585" t="s">
        <v>662</v>
      </c>
      <c r="D34" s="674">
        <v>338979.25</v>
      </c>
      <c r="E34" s="674">
        <v>311029.25</v>
      </c>
      <c r="F34" s="674">
        <f t="shared" si="4"/>
        <v>650008.5</v>
      </c>
      <c r="G34" s="674">
        <v>381374.25</v>
      </c>
      <c r="H34" s="674">
        <v>381374.25</v>
      </c>
      <c r="I34" s="674">
        <v>381374.25</v>
      </c>
      <c r="J34" s="674">
        <v>381374.25</v>
      </c>
      <c r="K34" s="676">
        <f t="shared" si="1"/>
        <v>268634.25</v>
      </c>
      <c r="N34" s="670"/>
    </row>
    <row r="35" spans="2:14" ht="15">
      <c r="B35" s="408"/>
      <c r="C35" s="585" t="s">
        <v>663</v>
      </c>
      <c r="D35" s="674">
        <v>174322</v>
      </c>
      <c r="E35" s="674">
        <v>534249.31000000006</v>
      </c>
      <c r="F35" s="674">
        <f t="shared" ref="F35:F37" si="6">+D35+E35</f>
        <v>708571.31</v>
      </c>
      <c r="G35" s="674">
        <v>403533.77</v>
      </c>
      <c r="H35" s="674">
        <v>403533.77</v>
      </c>
      <c r="I35" s="674">
        <v>403533.77</v>
      </c>
      <c r="J35" s="674">
        <v>403533.77</v>
      </c>
      <c r="K35" s="676">
        <f t="shared" si="1"/>
        <v>305037.54000000004</v>
      </c>
      <c r="N35" s="670"/>
    </row>
    <row r="36" spans="2:14" ht="15">
      <c r="B36" s="408"/>
      <c r="C36" s="585" t="s">
        <v>664</v>
      </c>
      <c r="D36" s="674">
        <v>2786792</v>
      </c>
      <c r="E36" s="674">
        <v>604558.99</v>
      </c>
      <c r="F36" s="674">
        <f t="shared" si="6"/>
        <v>3391350.99</v>
      </c>
      <c r="G36" s="674">
        <v>1071236.24</v>
      </c>
      <c r="H36" s="674">
        <v>1071236.24</v>
      </c>
      <c r="I36" s="674">
        <v>1071236.24</v>
      </c>
      <c r="J36" s="674">
        <v>1071236.24</v>
      </c>
      <c r="K36" s="676">
        <f t="shared" si="1"/>
        <v>2320114.75</v>
      </c>
      <c r="N36" s="670"/>
    </row>
    <row r="37" spans="2:14" ht="15">
      <c r="B37" s="408"/>
      <c r="C37" s="585" t="s">
        <v>665</v>
      </c>
      <c r="D37" s="674">
        <v>887592.06</v>
      </c>
      <c r="E37" s="674">
        <v>446370.15</v>
      </c>
      <c r="F37" s="674">
        <f t="shared" si="6"/>
        <v>1333962.21</v>
      </c>
      <c r="G37" s="674">
        <v>660482.31999999995</v>
      </c>
      <c r="H37" s="674">
        <v>660482.31999999995</v>
      </c>
      <c r="I37" s="674">
        <v>660482.31999999995</v>
      </c>
      <c r="J37" s="674">
        <v>660482.31999999995</v>
      </c>
      <c r="K37" s="676">
        <f t="shared" si="1"/>
        <v>673479.89</v>
      </c>
      <c r="N37" s="670"/>
    </row>
    <row r="38" spans="2:14">
      <c r="B38" s="878" t="s">
        <v>216</v>
      </c>
      <c r="C38" s="879"/>
      <c r="D38" s="677">
        <f>SUM(D39:D39)</f>
        <v>2034600</v>
      </c>
      <c r="E38" s="678">
        <f t="shared" ref="E38:K38" si="7">SUM(E39:E39)</f>
        <v>1215323.2</v>
      </c>
      <c r="F38" s="677">
        <f t="shared" si="7"/>
        <v>3249923.2</v>
      </c>
      <c r="G38" s="677">
        <f t="shared" si="7"/>
        <v>1639767.48</v>
      </c>
      <c r="H38" s="677">
        <f t="shared" si="7"/>
        <v>1639767.48</v>
      </c>
      <c r="I38" s="677">
        <f t="shared" si="7"/>
        <v>1639767.48</v>
      </c>
      <c r="J38" s="678">
        <f t="shared" si="7"/>
        <v>1639767.48</v>
      </c>
      <c r="K38" s="678">
        <f t="shared" si="7"/>
        <v>1610155.7200000002</v>
      </c>
      <c r="L38" s="591"/>
      <c r="M38" s="277"/>
    </row>
    <row r="39" spans="2:14">
      <c r="B39" s="408"/>
      <c r="C39" s="409" t="s">
        <v>95</v>
      </c>
      <c r="D39" s="674">
        <v>2034600</v>
      </c>
      <c r="E39" s="674">
        <v>1215323.2</v>
      </c>
      <c r="F39" s="674">
        <f t="shared" si="4"/>
        <v>3249923.2</v>
      </c>
      <c r="G39" s="674">
        <v>1639767.48</v>
      </c>
      <c r="H39" s="674">
        <v>1639767.48</v>
      </c>
      <c r="I39" s="674">
        <v>1639767.48</v>
      </c>
      <c r="J39" s="674">
        <v>1639767.48</v>
      </c>
      <c r="K39" s="676">
        <f t="shared" si="1"/>
        <v>1610155.7200000002</v>
      </c>
    </row>
    <row r="40" spans="2:14">
      <c r="B40" s="878" t="s">
        <v>234</v>
      </c>
      <c r="C40" s="879"/>
      <c r="D40" s="677">
        <f>SUM(D41:D44)</f>
        <v>1480000.2</v>
      </c>
      <c r="E40" s="678">
        <f>SUM(E41:E44)</f>
        <v>3242258.0700000003</v>
      </c>
      <c r="F40" s="677">
        <f t="shared" si="4"/>
        <v>4722258.2700000005</v>
      </c>
      <c r="G40" s="677">
        <f>SUM(G41:G44)</f>
        <v>4487777.84</v>
      </c>
      <c r="H40" s="678">
        <f>SUM(H41:H44)</f>
        <v>1906131.6400000001</v>
      </c>
      <c r="I40" s="679">
        <f>SUM(I41:I44)</f>
        <v>1906131.6400000001</v>
      </c>
      <c r="J40" s="678">
        <f>SUM(J41:J44)</f>
        <v>1906131.6400000001</v>
      </c>
      <c r="K40" s="678">
        <f t="shared" si="1"/>
        <v>2816126.6300000004</v>
      </c>
    </row>
    <row r="41" spans="2:14">
      <c r="B41" s="408"/>
      <c r="C41" s="586" t="s">
        <v>335</v>
      </c>
      <c r="D41" s="674">
        <v>1280000</v>
      </c>
      <c r="E41" s="674">
        <v>1803142.07</v>
      </c>
      <c r="F41" s="674">
        <f t="shared" si="4"/>
        <v>3083142.0700000003</v>
      </c>
      <c r="G41" s="674">
        <v>2848661.64</v>
      </c>
      <c r="H41" s="674">
        <v>649855.64</v>
      </c>
      <c r="I41" s="674">
        <v>649855.64</v>
      </c>
      <c r="J41" s="674">
        <v>649855.64</v>
      </c>
      <c r="K41" s="676">
        <f t="shared" si="1"/>
        <v>2433286.4300000002</v>
      </c>
    </row>
    <row r="42" spans="2:14">
      <c r="B42" s="408"/>
      <c r="C42" s="586" t="s">
        <v>336</v>
      </c>
      <c r="D42" s="674">
        <v>200000.2</v>
      </c>
      <c r="E42" s="674">
        <v>32840</v>
      </c>
      <c r="F42" s="674">
        <f t="shared" si="4"/>
        <v>232840.2</v>
      </c>
      <c r="G42" s="674">
        <v>232840.2</v>
      </c>
      <c r="H42" s="674">
        <v>0</v>
      </c>
      <c r="I42" s="674">
        <v>0</v>
      </c>
      <c r="J42" s="674">
        <v>0</v>
      </c>
      <c r="K42" s="676">
        <f t="shared" si="1"/>
        <v>232840.2</v>
      </c>
    </row>
    <row r="43" spans="2:14">
      <c r="B43" s="408"/>
      <c r="C43" s="586" t="s">
        <v>337</v>
      </c>
      <c r="D43" s="674">
        <v>0</v>
      </c>
      <c r="E43" s="674">
        <v>490000</v>
      </c>
      <c r="F43" s="674">
        <f t="shared" si="4"/>
        <v>490000</v>
      </c>
      <c r="G43" s="674">
        <v>490000</v>
      </c>
      <c r="H43" s="674">
        <v>460000</v>
      </c>
      <c r="I43" s="674">
        <v>460000</v>
      </c>
      <c r="J43" s="674">
        <v>460000</v>
      </c>
      <c r="K43" s="676">
        <f t="shared" si="1"/>
        <v>30000</v>
      </c>
    </row>
    <row r="44" spans="2:14">
      <c r="B44" s="408"/>
      <c r="C44" s="587" t="s">
        <v>340</v>
      </c>
      <c r="D44" s="676">
        <v>0</v>
      </c>
      <c r="E44" s="674">
        <v>916276</v>
      </c>
      <c r="F44" s="674">
        <f t="shared" si="4"/>
        <v>916276</v>
      </c>
      <c r="G44" s="674">
        <v>916276</v>
      </c>
      <c r="H44" s="674">
        <v>796276</v>
      </c>
      <c r="I44" s="674">
        <v>796276</v>
      </c>
      <c r="J44" s="674">
        <v>796276</v>
      </c>
      <c r="K44" s="676">
        <f>+F44-H44</f>
        <v>120000</v>
      </c>
    </row>
    <row r="45" spans="2:14">
      <c r="B45" s="878" t="s">
        <v>125</v>
      </c>
      <c r="C45" s="879"/>
      <c r="D45" s="594">
        <f>+D46</f>
        <v>0</v>
      </c>
      <c r="E45" s="680">
        <f t="shared" ref="E45:K45" si="8">+E46</f>
        <v>32895495.530000001</v>
      </c>
      <c r="F45" s="594">
        <f t="shared" si="8"/>
        <v>32895495.530000001</v>
      </c>
      <c r="G45" s="680">
        <f t="shared" si="8"/>
        <v>7976962.6100000003</v>
      </c>
      <c r="H45" s="594">
        <f t="shared" si="8"/>
        <v>7976962.6100000003</v>
      </c>
      <c r="I45" s="594">
        <f t="shared" si="8"/>
        <v>7976962.6100000003</v>
      </c>
      <c r="J45" s="594">
        <f t="shared" si="8"/>
        <v>7976962.6100000003</v>
      </c>
      <c r="K45" s="594">
        <f t="shared" si="8"/>
        <v>24918532.920000002</v>
      </c>
    </row>
    <row r="46" spans="2:14" ht="12.75" customHeight="1">
      <c r="B46" s="408"/>
      <c r="C46" s="588" t="s">
        <v>344</v>
      </c>
      <c r="D46" s="593">
        <v>0</v>
      </c>
      <c r="E46" s="589">
        <v>32895495.530000001</v>
      </c>
      <c r="F46" s="593">
        <f>+D46+E46</f>
        <v>32895495.530000001</v>
      </c>
      <c r="G46" s="589">
        <v>7976962.6100000003</v>
      </c>
      <c r="H46" s="589">
        <v>7976962.6100000003</v>
      </c>
      <c r="I46" s="589">
        <v>7976962.6100000003</v>
      </c>
      <c r="J46" s="589">
        <v>7976962.6100000003</v>
      </c>
      <c r="K46" s="593">
        <f>+F46-H46</f>
        <v>24918532.920000002</v>
      </c>
    </row>
    <row r="47" spans="2:14">
      <c r="B47" s="878" t="s">
        <v>666</v>
      </c>
      <c r="C47" s="879"/>
      <c r="D47" s="594">
        <f>+D48</f>
        <v>1191805.32</v>
      </c>
      <c r="E47" s="680">
        <f t="shared" ref="E47:K47" si="9">+E48</f>
        <v>0</v>
      </c>
      <c r="F47" s="594">
        <f t="shared" si="9"/>
        <v>1191805.32</v>
      </c>
      <c r="G47" s="594">
        <f t="shared" si="9"/>
        <v>0</v>
      </c>
      <c r="H47" s="590">
        <f t="shared" si="9"/>
        <v>0</v>
      </c>
      <c r="I47" s="594">
        <f t="shared" si="9"/>
        <v>0</v>
      </c>
      <c r="J47" s="594">
        <f t="shared" si="9"/>
        <v>0</v>
      </c>
      <c r="K47" s="594">
        <f t="shared" si="9"/>
        <v>1191805.32</v>
      </c>
    </row>
    <row r="48" spans="2:14">
      <c r="B48" s="408"/>
      <c r="C48" s="597" t="s">
        <v>348</v>
      </c>
      <c r="D48" s="595">
        <v>1191805.32</v>
      </c>
      <c r="E48" s="681"/>
      <c r="F48" s="595">
        <f>+D48+E48</f>
        <v>1191805.32</v>
      </c>
      <c r="G48" s="595">
        <v>0</v>
      </c>
      <c r="H48" s="596">
        <v>0</v>
      </c>
      <c r="I48" s="595">
        <v>0</v>
      </c>
      <c r="J48" s="595">
        <v>0</v>
      </c>
      <c r="K48" s="595">
        <f>+F48-H48</f>
        <v>1191805.32</v>
      </c>
    </row>
    <row r="49" spans="1:13" s="383" customFormat="1">
      <c r="A49" s="304"/>
      <c r="B49" s="410"/>
      <c r="C49" s="582" t="s">
        <v>228</v>
      </c>
      <c r="D49" s="411">
        <f>+D10+D18+D28+D38+D40+D47+D45</f>
        <v>71752556.019999996</v>
      </c>
      <c r="E49" s="411">
        <f>+E10+E18+E28+E38+E40+E47+E45</f>
        <v>78490452.260000005</v>
      </c>
      <c r="F49" s="411">
        <f t="shared" ref="F49:J49" si="10">+F10+F18+F28+F38+F40+F47+F45</f>
        <v>150243008.28</v>
      </c>
      <c r="G49" s="411">
        <f t="shared" si="10"/>
        <v>60961367.269999996</v>
      </c>
      <c r="H49" s="411">
        <f t="shared" si="10"/>
        <v>58379721.069999993</v>
      </c>
      <c r="I49" s="411">
        <f t="shared" si="10"/>
        <v>58379721.069999993</v>
      </c>
      <c r="J49" s="411">
        <f t="shared" si="10"/>
        <v>58379721.069999993</v>
      </c>
      <c r="K49" s="411">
        <f>+K10+K18+K28+K38+K40+K47+K45</f>
        <v>91863287.209999993</v>
      </c>
      <c r="L49" s="304"/>
    </row>
    <row r="51" spans="1:13">
      <c r="B51" s="16" t="s">
        <v>76</v>
      </c>
      <c r="F51" s="406"/>
      <c r="G51" s="406"/>
      <c r="H51" s="406"/>
      <c r="I51" s="406"/>
      <c r="J51" s="406"/>
      <c r="K51" s="406"/>
    </row>
    <row r="53" spans="1:13">
      <c r="D53" s="406" t="str">
        <f>IF(D50=CAdmon!D39," ","ERROR")</f>
        <v xml:space="preserve"> </v>
      </c>
      <c r="E53" s="406" t="str">
        <f>IF(E50=CAdmon!E39," ","ERROR")</f>
        <v xml:space="preserve"> </v>
      </c>
      <c r="F53" s="406" t="str">
        <f>IF(F50=CAdmon!F39," ","ERROR")</f>
        <v xml:space="preserve"> </v>
      </c>
      <c r="G53" s="406"/>
      <c r="H53" s="406" t="str">
        <f>IF(H50=CAdmon!H39," ","ERROR")</f>
        <v xml:space="preserve"> </v>
      </c>
      <c r="I53" s="406"/>
      <c r="J53" s="406" t="str">
        <f>IF(J50=CAdmon!J39," ","ERROR")</f>
        <v xml:space="preserve"> </v>
      </c>
      <c r="K53" s="406" t="str">
        <f>IF(K50=CAdmon!K39," ","ERROR")</f>
        <v xml:space="preserve"> </v>
      </c>
    </row>
    <row r="54" spans="1:13">
      <c r="C54" s="279"/>
      <c r="F54" s="277"/>
      <c r="G54" s="279"/>
      <c r="H54" s="279"/>
      <c r="I54" s="279"/>
      <c r="J54" s="279"/>
      <c r="K54" s="277"/>
    </row>
    <row r="55" spans="1:13">
      <c r="C55" s="282" t="s">
        <v>551</v>
      </c>
      <c r="F55" s="822" t="s">
        <v>552</v>
      </c>
      <c r="G55" s="822"/>
      <c r="H55" s="822"/>
      <c r="I55" s="822"/>
      <c r="J55" s="822"/>
      <c r="K55" s="822"/>
    </row>
    <row r="56" spans="1:13" ht="15">
      <c r="C56" s="282" t="s">
        <v>553</v>
      </c>
      <c r="E56" s="741"/>
      <c r="F56" s="766" t="s">
        <v>554</v>
      </c>
      <c r="G56" s="766"/>
      <c r="H56" s="766"/>
      <c r="I56" s="766"/>
      <c r="J56" s="766"/>
      <c r="K56" s="766"/>
    </row>
    <row r="60" spans="1:13">
      <c r="E60" s="580"/>
    </row>
    <row r="61" spans="1:13">
      <c r="M61" s="757"/>
    </row>
    <row r="67" spans="13:13">
      <c r="M67" s="757" t="s">
        <v>1092</v>
      </c>
    </row>
  </sheetData>
  <mergeCells count="15">
    <mergeCell ref="B1:K1"/>
    <mergeCell ref="B2:K2"/>
    <mergeCell ref="B3:K3"/>
    <mergeCell ref="B40:C40"/>
    <mergeCell ref="B7:C9"/>
    <mergeCell ref="D7:J7"/>
    <mergeCell ref="F55:K55"/>
    <mergeCell ref="F56:K56"/>
    <mergeCell ref="K7:K8"/>
    <mergeCell ref="B10:C10"/>
    <mergeCell ref="B18:C18"/>
    <mergeCell ref="B28:C28"/>
    <mergeCell ref="B38:C38"/>
    <mergeCell ref="B45:C45"/>
    <mergeCell ref="B47:C47"/>
  </mergeCells>
  <pageMargins left="0.7" right="0.7" top="0.44" bottom="0.75" header="0.3" footer="0.3"/>
  <pageSetup scale="59" fitToHeight="0" orientation="landscape" r:id="rId1"/>
  <ignoredErrors>
    <ignoredError sqref="K28" formula="1"/>
    <ignoredError sqref="F12:F17 K11:K17 K39:K44 G45:J45 D45:E45 D47:E47 G47:J47 F27" unlockedFormula="1"/>
    <ignoredError sqref="F19:F26 K18:K27 K29:K38 K45 F47:F48 F28:F46 K47:K48 K46" formula="1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67"/>
  <sheetViews>
    <sheetView showGridLines="0" topLeftCell="A46" zoomScale="85" zoomScaleNormal="85" workbookViewId="0">
      <selection activeCell="J63" sqref="J63"/>
    </sheetView>
  </sheetViews>
  <sheetFormatPr baseColWidth="10" defaultRowHeight="12.75"/>
  <cols>
    <col min="1" max="1" width="2.5703125" style="24" customWidth="1"/>
    <col min="2" max="2" width="2" style="273" customWidth="1"/>
    <col min="3" max="3" width="45.85546875" style="273" customWidth="1"/>
    <col min="4" max="5" width="13.85546875" style="273" customWidth="1"/>
    <col min="6" max="7" width="15" style="273" customWidth="1"/>
    <col min="8" max="8" width="13.5703125" style="273" customWidth="1"/>
    <col min="9" max="9" width="14" style="273" customWidth="1"/>
    <col min="10" max="10" width="14.28515625" style="273" customWidth="1"/>
    <col min="11" max="11" width="14.7109375" style="273" customWidth="1"/>
    <col min="12" max="12" width="4" style="24" customWidth="1"/>
    <col min="13" max="16384" width="11.42578125" style="273"/>
  </cols>
  <sheetData>
    <row r="1" spans="2:11" ht="16.5" customHeight="1">
      <c r="B1" s="781" t="s">
        <v>444</v>
      </c>
      <c r="C1" s="781"/>
      <c r="D1" s="781"/>
      <c r="E1" s="781"/>
      <c r="F1" s="781"/>
      <c r="G1" s="781"/>
      <c r="H1" s="781"/>
      <c r="I1" s="781"/>
      <c r="J1" s="781"/>
      <c r="K1" s="781"/>
    </row>
    <row r="2" spans="2:11" ht="16.5" customHeight="1">
      <c r="B2" s="781" t="s">
        <v>446</v>
      </c>
      <c r="C2" s="781"/>
      <c r="D2" s="781"/>
      <c r="E2" s="781"/>
      <c r="F2" s="781"/>
      <c r="G2" s="781"/>
      <c r="H2" s="781"/>
      <c r="I2" s="781"/>
      <c r="J2" s="781"/>
      <c r="K2" s="781"/>
    </row>
    <row r="3" spans="2:11" ht="16.5" customHeight="1">
      <c r="B3" s="781" t="s">
        <v>1034</v>
      </c>
      <c r="C3" s="781"/>
      <c r="D3" s="781"/>
      <c r="E3" s="781"/>
      <c r="F3" s="781"/>
      <c r="G3" s="781"/>
      <c r="H3" s="781"/>
      <c r="I3" s="781"/>
      <c r="J3" s="781"/>
      <c r="K3" s="781"/>
    </row>
    <row r="4" spans="2:11" s="24" customFormat="1"/>
    <row r="5" spans="2:11" s="24" customFormat="1">
      <c r="C5" s="29" t="s">
        <v>3</v>
      </c>
      <c r="D5" s="287" t="s">
        <v>550</v>
      </c>
      <c r="E5" s="287"/>
      <c r="F5" s="286"/>
      <c r="G5" s="286"/>
      <c r="H5" s="287"/>
      <c r="I5" s="287"/>
      <c r="J5" s="71"/>
    </row>
    <row r="6" spans="2:11" s="24" customFormat="1"/>
    <row r="7" spans="2:11">
      <c r="B7" s="880" t="s">
        <v>74</v>
      </c>
      <c r="C7" s="881"/>
      <c r="D7" s="877" t="s">
        <v>229</v>
      </c>
      <c r="E7" s="877"/>
      <c r="F7" s="877"/>
      <c r="G7" s="877"/>
      <c r="H7" s="877"/>
      <c r="I7" s="877"/>
      <c r="J7" s="877"/>
      <c r="K7" s="877" t="s">
        <v>223</v>
      </c>
    </row>
    <row r="8" spans="2:11" ht="34.5" customHeight="1">
      <c r="B8" s="882"/>
      <c r="C8" s="883"/>
      <c r="D8" s="384" t="s">
        <v>224</v>
      </c>
      <c r="E8" s="384" t="s">
        <v>225</v>
      </c>
      <c r="F8" s="384" t="s">
        <v>203</v>
      </c>
      <c r="G8" s="384" t="s">
        <v>397</v>
      </c>
      <c r="H8" s="384" t="s">
        <v>204</v>
      </c>
      <c r="I8" s="384" t="s">
        <v>398</v>
      </c>
      <c r="J8" s="384" t="s">
        <v>226</v>
      </c>
      <c r="K8" s="877"/>
    </row>
    <row r="9" spans="2:11" ht="18.75" customHeight="1">
      <c r="B9" s="884"/>
      <c r="C9" s="885"/>
      <c r="D9" s="384">
        <v>1</v>
      </c>
      <c r="E9" s="384">
        <v>2</v>
      </c>
      <c r="F9" s="384" t="s">
        <v>227</v>
      </c>
      <c r="G9" s="384">
        <v>4</v>
      </c>
      <c r="H9" s="384">
        <v>5</v>
      </c>
      <c r="I9" s="384">
        <v>6</v>
      </c>
      <c r="J9" s="384">
        <v>7</v>
      </c>
      <c r="K9" s="384" t="s">
        <v>459</v>
      </c>
    </row>
    <row r="10" spans="2:11">
      <c r="B10" s="396"/>
      <c r="C10" s="397"/>
      <c r="D10" s="398"/>
      <c r="E10" s="398"/>
      <c r="F10" s="398"/>
      <c r="G10" s="398"/>
      <c r="H10" s="398"/>
      <c r="I10" s="398"/>
      <c r="J10" s="398"/>
      <c r="K10" s="398"/>
    </row>
    <row r="11" spans="2:11">
      <c r="B11" s="385"/>
      <c r="C11" s="399" t="s">
        <v>230</v>
      </c>
      <c r="D11" s="389">
        <f>69080750.5+1191805.32</f>
        <v>70272555.819999993</v>
      </c>
      <c r="E11" s="389">
        <v>42352698.659999996</v>
      </c>
      <c r="F11" s="389">
        <f>+D11+E11</f>
        <v>112625254.47999999</v>
      </c>
      <c r="G11" s="389">
        <v>48496626.82</v>
      </c>
      <c r="H11" s="389">
        <v>48496626.82</v>
      </c>
      <c r="I11" s="389">
        <v>48496626.82</v>
      </c>
      <c r="J11" s="389">
        <v>48496626.82</v>
      </c>
      <c r="K11" s="389">
        <f>+F11-H11</f>
        <v>64128627.659999989</v>
      </c>
    </row>
    <row r="12" spans="2:11">
      <c r="B12" s="385"/>
      <c r="C12" s="386"/>
      <c r="D12" s="400"/>
      <c r="E12" s="400"/>
      <c r="F12" s="400"/>
      <c r="G12" s="400"/>
      <c r="H12" s="400"/>
      <c r="I12" s="400"/>
      <c r="J12" s="400"/>
      <c r="K12" s="400"/>
    </row>
    <row r="13" spans="2:11">
      <c r="B13" s="401"/>
      <c r="C13" s="399" t="s">
        <v>231</v>
      </c>
      <c r="D13" s="400">
        <v>1480000.2</v>
      </c>
      <c r="E13" s="400">
        <v>36137753.600000001</v>
      </c>
      <c r="F13" s="400">
        <f>+D13+E13</f>
        <v>37617753.800000004</v>
      </c>
      <c r="G13" s="400">
        <v>12464740.449999999</v>
      </c>
      <c r="H13" s="400">
        <v>9883094.25</v>
      </c>
      <c r="I13" s="400">
        <v>9883094.25</v>
      </c>
      <c r="J13" s="400">
        <v>9883094.25</v>
      </c>
      <c r="K13" s="400">
        <f>+F13-H13</f>
        <v>27734659.550000004</v>
      </c>
    </row>
    <row r="14" spans="2:11">
      <c r="B14" s="385"/>
      <c r="C14" s="386"/>
      <c r="D14" s="400"/>
      <c r="E14" s="400"/>
      <c r="F14" s="400"/>
      <c r="G14" s="400"/>
      <c r="H14" s="400"/>
      <c r="I14" s="400"/>
      <c r="J14" s="400"/>
      <c r="K14" s="400"/>
    </row>
    <row r="15" spans="2:11" ht="25.5">
      <c r="B15" s="401"/>
      <c r="C15" s="399" t="s">
        <v>232</v>
      </c>
      <c r="D15" s="400"/>
      <c r="E15" s="400"/>
      <c r="F15" s="400">
        <f>+D15+E15</f>
        <v>0</v>
      </c>
      <c r="G15" s="400"/>
      <c r="H15" s="400"/>
      <c r="I15" s="400"/>
      <c r="J15" s="400"/>
      <c r="K15" s="400">
        <f>+F15-H15</f>
        <v>0</v>
      </c>
    </row>
    <row r="16" spans="2:11">
      <c r="B16" s="402"/>
      <c r="C16" s="403"/>
      <c r="D16" s="404"/>
      <c r="E16" s="404"/>
      <c r="F16" s="404"/>
      <c r="G16" s="404"/>
      <c r="H16" s="404"/>
      <c r="I16" s="404"/>
      <c r="J16" s="404"/>
      <c r="K16" s="404"/>
    </row>
    <row r="17" spans="1:12" s="383" customFormat="1">
      <c r="A17" s="304"/>
      <c r="B17" s="402"/>
      <c r="C17" s="403" t="s">
        <v>228</v>
      </c>
      <c r="D17" s="405">
        <f>+D11+D13+D15</f>
        <v>71752556.019999996</v>
      </c>
      <c r="E17" s="405">
        <f t="shared" ref="E17:K17" si="0">+E11+E13+E15</f>
        <v>78490452.25999999</v>
      </c>
      <c r="F17" s="405">
        <f t="shared" si="0"/>
        <v>150243008.28</v>
      </c>
      <c r="G17" s="405">
        <f t="shared" si="0"/>
        <v>60961367.269999996</v>
      </c>
      <c r="H17" s="405">
        <f t="shared" si="0"/>
        <v>58379721.07</v>
      </c>
      <c r="I17" s="405">
        <f t="shared" si="0"/>
        <v>58379721.07</v>
      </c>
      <c r="J17" s="405">
        <f t="shared" si="0"/>
        <v>58379721.07</v>
      </c>
      <c r="K17" s="405">
        <f t="shared" si="0"/>
        <v>91863287.209999993</v>
      </c>
      <c r="L17" s="304"/>
    </row>
    <row r="18" spans="1:12" s="24" customFormat="1"/>
    <row r="19" spans="1:12">
      <c r="C19" s="16" t="s">
        <v>76</v>
      </c>
    </row>
    <row r="20" spans="1:12">
      <c r="D20" s="406" t="str">
        <f>IF(D17=CAdmon!D14," ","ERROR")</f>
        <v xml:space="preserve"> </v>
      </c>
      <c r="E20" s="406" t="str">
        <f>IF(E17=CAdmon!E14," ","ERROR")</f>
        <v xml:space="preserve"> </v>
      </c>
      <c r="F20" s="406" t="str">
        <f>IF(F17=CAdmon!F14," ","ERROR")</f>
        <v xml:space="preserve"> </v>
      </c>
      <c r="G20" s="406"/>
      <c r="H20" s="406" t="str">
        <f>IF(H17=CAdmon!H14," ","ERROR")</f>
        <v xml:space="preserve"> </v>
      </c>
      <c r="I20" s="406"/>
      <c r="J20" s="406" t="str">
        <f>IF(J17=CAdmon!J14," ","ERROR")</f>
        <v xml:space="preserve"> </v>
      </c>
      <c r="K20" s="406" t="str">
        <f>IF(K17=CAdmon!K14," ","ERROR")</f>
        <v xml:space="preserve"> </v>
      </c>
    </row>
    <row r="21" spans="1:12">
      <c r="D21" s="406"/>
      <c r="E21" s="406"/>
      <c r="F21" s="406"/>
      <c r="G21" s="406"/>
      <c r="H21" s="406"/>
      <c r="I21" s="406"/>
      <c r="J21" s="406"/>
      <c r="K21" s="406"/>
    </row>
    <row r="22" spans="1:12">
      <c r="D22" s="406"/>
      <c r="E22" s="406"/>
      <c r="F22" s="406"/>
      <c r="G22" s="406"/>
      <c r="H22" s="406"/>
      <c r="I22" s="406"/>
      <c r="J22" s="406"/>
      <c r="K22" s="406"/>
    </row>
    <row r="23" spans="1:12">
      <c r="D23" s="668"/>
      <c r="E23" s="406"/>
      <c r="F23" s="406"/>
      <c r="G23" s="406"/>
      <c r="H23" s="406"/>
      <c r="I23" s="406"/>
      <c r="J23" s="406"/>
      <c r="K23" s="406"/>
    </row>
    <row r="24" spans="1:12">
      <c r="D24" s="406"/>
      <c r="E24" s="406"/>
      <c r="F24" s="406"/>
      <c r="G24" s="406"/>
      <c r="H24" s="406"/>
      <c r="I24" s="406"/>
      <c r="J24" s="406"/>
      <c r="K24" s="406"/>
    </row>
    <row r="25" spans="1:12">
      <c r="D25" s="406"/>
      <c r="E25" s="406"/>
      <c r="F25" s="406"/>
      <c r="G25" s="406"/>
      <c r="H25" s="406"/>
      <c r="I25" s="406"/>
      <c r="J25" s="406"/>
      <c r="K25" s="406"/>
    </row>
    <row r="26" spans="1:12">
      <c r="D26" s="406"/>
      <c r="E26" s="406"/>
      <c r="F26" s="406"/>
      <c r="G26" s="406"/>
      <c r="H26" s="406"/>
      <c r="I26" s="406"/>
      <c r="J26" s="406"/>
      <c r="K26" s="406"/>
    </row>
    <row r="27" spans="1:12">
      <c r="C27" s="279"/>
      <c r="F27" s="277"/>
      <c r="G27" s="279"/>
      <c r="H27" s="279"/>
      <c r="I27" s="279"/>
      <c r="J27" s="277"/>
      <c r="K27" s="277"/>
    </row>
    <row r="28" spans="1:12">
      <c r="C28" s="282" t="s">
        <v>551</v>
      </c>
      <c r="F28" s="353"/>
      <c r="G28" s="353" t="s">
        <v>552</v>
      </c>
      <c r="H28" s="353"/>
      <c r="I28" s="353"/>
      <c r="J28" s="353"/>
      <c r="K28" s="353"/>
    </row>
    <row r="29" spans="1:12">
      <c r="C29" s="282" t="s">
        <v>553</v>
      </c>
      <c r="F29" s="822" t="s">
        <v>667</v>
      </c>
      <c r="G29" s="822"/>
      <c r="H29" s="822"/>
      <c r="I29" s="822"/>
      <c r="J29" s="353"/>
      <c r="K29" s="353"/>
    </row>
    <row r="30" spans="1:12">
      <c r="F30" s="277"/>
      <c r="G30" s="277"/>
      <c r="H30" s="277"/>
      <c r="I30" s="277"/>
      <c r="J30" s="277"/>
      <c r="K30" s="277"/>
    </row>
    <row r="42" spans="13:13">
      <c r="M42" s="757"/>
    </row>
    <row r="67" spans="13:15">
      <c r="M67" s="757"/>
      <c r="O67" s="757" t="s">
        <v>1093</v>
      </c>
    </row>
  </sheetData>
  <mergeCells count="7">
    <mergeCell ref="F29:I29"/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6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70"/>
  <sheetViews>
    <sheetView showGridLines="0" zoomScale="85" zoomScaleNormal="85" workbookViewId="0">
      <selection activeCell="M90" sqref="M90"/>
    </sheetView>
  </sheetViews>
  <sheetFormatPr baseColWidth="10" defaultRowHeight="12.75"/>
  <cols>
    <col min="1" max="1" width="1.5703125" style="24" customWidth="1"/>
    <col min="2" max="2" width="4.5703125" style="434" customWidth="1"/>
    <col min="3" max="3" width="60.28515625" style="273" customWidth="1"/>
    <col min="4" max="4" width="14.140625" style="273" bestFit="1" customWidth="1"/>
    <col min="5" max="5" width="13.85546875" style="273" customWidth="1"/>
    <col min="6" max="6" width="15" style="273" customWidth="1"/>
    <col min="7" max="7" width="15.85546875" style="273" customWidth="1"/>
    <col min="8" max="8" width="14.28515625" style="273" customWidth="1"/>
    <col min="9" max="9" width="13.7109375" style="273" customWidth="1"/>
    <col min="10" max="10" width="14.140625" style="273" bestFit="1" customWidth="1"/>
    <col min="11" max="11" width="14.85546875" style="273" bestFit="1" customWidth="1"/>
    <col min="12" max="12" width="3.28515625" style="24" customWidth="1"/>
    <col min="13" max="16384" width="11.42578125" style="273"/>
  </cols>
  <sheetData>
    <row r="1" spans="1:12" ht="18.75" customHeight="1">
      <c r="B1" s="781" t="s">
        <v>444</v>
      </c>
      <c r="C1" s="781"/>
      <c r="D1" s="781"/>
      <c r="E1" s="781"/>
      <c r="F1" s="781"/>
      <c r="G1" s="781"/>
      <c r="H1" s="781"/>
      <c r="I1" s="781"/>
      <c r="J1" s="781"/>
      <c r="K1" s="781"/>
    </row>
    <row r="2" spans="1:12" ht="18.75" customHeight="1">
      <c r="B2" s="781" t="s">
        <v>448</v>
      </c>
      <c r="C2" s="781"/>
      <c r="D2" s="781"/>
      <c r="E2" s="781"/>
      <c r="F2" s="781"/>
      <c r="G2" s="781"/>
      <c r="H2" s="781"/>
      <c r="I2" s="781"/>
      <c r="J2" s="781"/>
      <c r="K2" s="781"/>
    </row>
    <row r="3" spans="1:12" ht="18.75" customHeight="1">
      <c r="B3" s="781" t="s">
        <v>1055</v>
      </c>
      <c r="C3" s="781"/>
      <c r="D3" s="781"/>
      <c r="E3" s="781"/>
      <c r="F3" s="781"/>
      <c r="G3" s="781"/>
      <c r="H3" s="781"/>
      <c r="I3" s="781"/>
      <c r="J3" s="781"/>
      <c r="K3" s="781"/>
    </row>
    <row r="4" spans="1:12" s="24" customFormat="1" ht="9" customHeight="1"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2" s="24" customFormat="1" ht="21.75" customHeight="1">
      <c r="C5" s="29" t="s">
        <v>3</v>
      </c>
      <c r="D5" s="287" t="s">
        <v>550</v>
      </c>
      <c r="E5" s="287"/>
      <c r="F5" s="413"/>
      <c r="G5" s="413"/>
      <c r="H5" s="413"/>
      <c r="I5" s="413"/>
      <c r="J5" s="413"/>
      <c r="K5" s="414"/>
    </row>
    <row r="6" spans="1:12" s="24" customFormat="1" ht="9" customHeight="1"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2">
      <c r="B7" s="876" t="s">
        <v>74</v>
      </c>
      <c r="C7" s="876"/>
      <c r="D7" s="877" t="s">
        <v>222</v>
      </c>
      <c r="E7" s="877"/>
      <c r="F7" s="877"/>
      <c r="G7" s="877"/>
      <c r="H7" s="877"/>
      <c r="I7" s="877"/>
      <c r="J7" s="877"/>
      <c r="K7" s="877" t="s">
        <v>223</v>
      </c>
    </row>
    <row r="8" spans="1:12" ht="43.5" customHeight="1">
      <c r="B8" s="876"/>
      <c r="C8" s="876"/>
      <c r="D8" s="384" t="s">
        <v>224</v>
      </c>
      <c r="E8" s="384" t="s">
        <v>225</v>
      </c>
      <c r="F8" s="384" t="s">
        <v>203</v>
      </c>
      <c r="G8" s="384" t="s">
        <v>397</v>
      </c>
      <c r="H8" s="384" t="s">
        <v>204</v>
      </c>
      <c r="I8" s="384" t="s">
        <v>398</v>
      </c>
      <c r="J8" s="384" t="s">
        <v>226</v>
      </c>
      <c r="K8" s="877"/>
    </row>
    <row r="9" spans="1:12">
      <c r="B9" s="876"/>
      <c r="C9" s="876"/>
      <c r="D9" s="384">
        <v>1</v>
      </c>
      <c r="E9" s="384">
        <v>2</v>
      </c>
      <c r="F9" s="384" t="s">
        <v>227</v>
      </c>
      <c r="G9" s="384">
        <v>4</v>
      </c>
      <c r="H9" s="384">
        <v>5</v>
      </c>
      <c r="I9" s="384">
        <v>6</v>
      </c>
      <c r="J9" s="384">
        <v>7</v>
      </c>
      <c r="K9" s="384" t="s">
        <v>459</v>
      </c>
    </row>
    <row r="10" spans="1:12" ht="3" customHeight="1">
      <c r="B10" s="415"/>
      <c r="C10" s="397"/>
      <c r="D10" s="416"/>
      <c r="E10" s="416"/>
      <c r="F10" s="416"/>
      <c r="G10" s="416"/>
      <c r="H10" s="416"/>
      <c r="I10" s="416"/>
      <c r="J10" s="416"/>
      <c r="K10" s="416"/>
    </row>
    <row r="11" spans="1:12" s="418" customFormat="1">
      <c r="A11" s="92"/>
      <c r="B11" s="886" t="s">
        <v>235</v>
      </c>
      <c r="C11" s="887"/>
      <c r="D11" s="417">
        <f>SUM(D12:D20)</f>
        <v>0</v>
      </c>
      <c r="E11" s="417">
        <f t="shared" ref="E11:K11" si="0">SUM(E12:E20)</f>
        <v>0</v>
      </c>
      <c r="F11" s="417">
        <f t="shared" si="0"/>
        <v>0</v>
      </c>
      <c r="G11" s="417">
        <f t="shared" si="0"/>
        <v>0</v>
      </c>
      <c r="H11" s="417">
        <f t="shared" si="0"/>
        <v>0</v>
      </c>
      <c r="I11" s="417">
        <f t="shared" si="0"/>
        <v>0</v>
      </c>
      <c r="J11" s="417">
        <f t="shared" si="0"/>
        <v>0</v>
      </c>
      <c r="K11" s="417">
        <f t="shared" si="0"/>
        <v>0</v>
      </c>
      <c r="L11" s="92"/>
    </row>
    <row r="12" spans="1:12" s="418" customFormat="1">
      <c r="A12" s="92"/>
      <c r="B12" s="419"/>
      <c r="C12" s="420" t="s">
        <v>236</v>
      </c>
      <c r="D12" s="389"/>
      <c r="E12" s="389"/>
      <c r="F12" s="389">
        <f>+D12+E12</f>
        <v>0</v>
      </c>
      <c r="G12" s="389"/>
      <c r="H12" s="389"/>
      <c r="I12" s="389"/>
      <c r="J12" s="389"/>
      <c r="K12" s="389">
        <f t="shared" ref="K12:K19" si="1">+F12-H12</f>
        <v>0</v>
      </c>
      <c r="L12" s="92"/>
    </row>
    <row r="13" spans="1:12" s="418" customFormat="1">
      <c r="A13" s="92"/>
      <c r="B13" s="419"/>
      <c r="C13" s="420" t="s">
        <v>237</v>
      </c>
      <c r="D13" s="421"/>
      <c r="E13" s="421"/>
      <c r="F13" s="389">
        <f t="shared" ref="F13:F29" si="2">+D13+E13</f>
        <v>0</v>
      </c>
      <c r="G13" s="421"/>
      <c r="H13" s="421"/>
      <c r="I13" s="421"/>
      <c r="J13" s="421"/>
      <c r="K13" s="421">
        <f t="shared" si="1"/>
        <v>0</v>
      </c>
      <c r="L13" s="92"/>
    </row>
    <row r="14" spans="1:12" s="418" customFormat="1">
      <c r="A14" s="92"/>
      <c r="B14" s="419"/>
      <c r="C14" s="420" t="s">
        <v>238</v>
      </c>
      <c r="D14" s="421"/>
      <c r="E14" s="421"/>
      <c r="F14" s="389">
        <f t="shared" si="2"/>
        <v>0</v>
      </c>
      <c r="G14" s="421"/>
      <c r="H14" s="421"/>
      <c r="I14" s="421"/>
      <c r="J14" s="421"/>
      <c r="K14" s="421">
        <f t="shared" si="1"/>
        <v>0</v>
      </c>
      <c r="L14" s="92"/>
    </row>
    <row r="15" spans="1:12" s="418" customFormat="1">
      <c r="A15" s="92"/>
      <c r="B15" s="419"/>
      <c r="C15" s="420" t="s">
        <v>239</v>
      </c>
      <c r="D15" s="421"/>
      <c r="E15" s="421"/>
      <c r="F15" s="389">
        <f t="shared" si="2"/>
        <v>0</v>
      </c>
      <c r="G15" s="421"/>
      <c r="H15" s="421"/>
      <c r="I15" s="421"/>
      <c r="J15" s="421"/>
      <c r="K15" s="421">
        <f t="shared" si="1"/>
        <v>0</v>
      </c>
      <c r="L15" s="92"/>
    </row>
    <row r="16" spans="1:12" s="418" customFormat="1">
      <c r="A16" s="92"/>
      <c r="B16" s="419"/>
      <c r="C16" s="420" t="s">
        <v>240</v>
      </c>
      <c r="D16" s="421"/>
      <c r="E16" s="421"/>
      <c r="F16" s="389">
        <f t="shared" si="2"/>
        <v>0</v>
      </c>
      <c r="G16" s="421"/>
      <c r="H16" s="421"/>
      <c r="I16" s="421"/>
      <c r="J16" s="421"/>
      <c r="K16" s="421">
        <f t="shared" si="1"/>
        <v>0</v>
      </c>
      <c r="L16" s="92"/>
    </row>
    <row r="17" spans="1:12" s="418" customFormat="1">
      <c r="A17" s="92"/>
      <c r="B17" s="419"/>
      <c r="C17" s="420" t="s">
        <v>241</v>
      </c>
      <c r="D17" s="421"/>
      <c r="E17" s="421"/>
      <c r="F17" s="389">
        <f t="shared" si="2"/>
        <v>0</v>
      </c>
      <c r="G17" s="421"/>
      <c r="H17" s="421"/>
      <c r="I17" s="421"/>
      <c r="J17" s="421"/>
      <c r="K17" s="421">
        <f t="shared" si="1"/>
        <v>0</v>
      </c>
      <c r="L17" s="92"/>
    </row>
    <row r="18" spans="1:12" s="418" customFormat="1">
      <c r="A18" s="92"/>
      <c r="B18" s="419"/>
      <c r="C18" s="420" t="s">
        <v>242</v>
      </c>
      <c r="D18" s="421"/>
      <c r="E18" s="421"/>
      <c r="F18" s="389">
        <f t="shared" si="2"/>
        <v>0</v>
      </c>
      <c r="G18" s="421"/>
      <c r="H18" s="421"/>
      <c r="I18" s="421"/>
      <c r="J18" s="421"/>
      <c r="K18" s="421">
        <f t="shared" si="1"/>
        <v>0</v>
      </c>
      <c r="L18" s="92"/>
    </row>
    <row r="19" spans="1:12" s="418" customFormat="1">
      <c r="A19" s="92"/>
      <c r="B19" s="419"/>
      <c r="C19" s="420" t="s">
        <v>233</v>
      </c>
      <c r="D19" s="421"/>
      <c r="E19" s="421"/>
      <c r="F19" s="389">
        <f t="shared" si="2"/>
        <v>0</v>
      </c>
      <c r="G19" s="421"/>
      <c r="H19" s="421"/>
      <c r="I19" s="421"/>
      <c r="J19" s="421"/>
      <c r="K19" s="421">
        <f t="shared" si="1"/>
        <v>0</v>
      </c>
      <c r="L19" s="92"/>
    </row>
    <row r="20" spans="1:12" s="418" customFormat="1">
      <c r="A20" s="92"/>
      <c r="B20" s="419"/>
      <c r="C20" s="420"/>
      <c r="D20" s="421"/>
      <c r="E20" s="421"/>
      <c r="F20" s="389">
        <f t="shared" si="2"/>
        <v>0</v>
      </c>
      <c r="G20" s="421"/>
      <c r="H20" s="421"/>
      <c r="I20" s="421"/>
      <c r="J20" s="421"/>
      <c r="K20" s="421"/>
      <c r="L20" s="92"/>
    </row>
    <row r="21" spans="1:12" s="424" customFormat="1">
      <c r="A21" s="423"/>
      <c r="B21" s="886" t="s">
        <v>243</v>
      </c>
      <c r="C21" s="887"/>
      <c r="D21" s="602">
        <f>SUM(D22:D28)</f>
        <v>71752556.019999996</v>
      </c>
      <c r="E21" s="602">
        <f t="shared" ref="E21" si="3">SUM(E22:E28)</f>
        <v>78490452.260000005</v>
      </c>
      <c r="F21" s="422">
        <f>+D21+E21</f>
        <v>150243008.28</v>
      </c>
      <c r="G21" s="602">
        <f>SUM(G22:G28)</f>
        <v>60961367.270000003</v>
      </c>
      <c r="H21" s="602">
        <f>SUM(H22:H28)</f>
        <v>58379721.07</v>
      </c>
      <c r="I21" s="602">
        <f>SUM(I22:I28)</f>
        <v>58379721.07</v>
      </c>
      <c r="J21" s="602">
        <f>SUM(J22:J28)</f>
        <v>58379721.07</v>
      </c>
      <c r="K21" s="602">
        <f>+F21-H21</f>
        <v>91863287.210000008</v>
      </c>
      <c r="L21" s="423"/>
    </row>
    <row r="22" spans="1:12" s="418" customFormat="1">
      <c r="A22" s="92"/>
      <c r="B22" s="419"/>
      <c r="C22" s="420" t="s">
        <v>244</v>
      </c>
      <c r="D22" s="425"/>
      <c r="E22" s="425"/>
      <c r="F22" s="389">
        <f t="shared" si="2"/>
        <v>0</v>
      </c>
      <c r="G22" s="421"/>
      <c r="H22" s="425"/>
      <c r="I22" s="425"/>
      <c r="J22" s="425"/>
      <c r="K22" s="421">
        <f t="shared" ref="K22:K28" si="4">+F22-H22</f>
        <v>0</v>
      </c>
      <c r="L22" s="92"/>
    </row>
    <row r="23" spans="1:12" s="418" customFormat="1">
      <c r="A23" s="92"/>
      <c r="B23" s="419"/>
      <c r="C23" s="420" t="s">
        <v>245</v>
      </c>
      <c r="D23" s="425"/>
      <c r="E23" s="425"/>
      <c r="F23" s="389">
        <f t="shared" si="2"/>
        <v>0</v>
      </c>
      <c r="G23" s="421"/>
      <c r="H23" s="425"/>
      <c r="I23" s="425"/>
      <c r="J23" s="425"/>
      <c r="K23" s="421">
        <f t="shared" si="4"/>
        <v>0</v>
      </c>
      <c r="L23" s="92"/>
    </row>
    <row r="24" spans="1:12" s="418" customFormat="1">
      <c r="A24" s="92"/>
      <c r="B24" s="419"/>
      <c r="C24" s="420" t="s">
        <v>246</v>
      </c>
      <c r="D24" s="425"/>
      <c r="E24" s="425"/>
      <c r="F24" s="389">
        <f t="shared" si="2"/>
        <v>0</v>
      </c>
      <c r="G24" s="421"/>
      <c r="H24" s="425"/>
      <c r="I24" s="425"/>
      <c r="J24" s="425"/>
      <c r="K24" s="421">
        <f t="shared" si="4"/>
        <v>0</v>
      </c>
      <c r="L24" s="92"/>
    </row>
    <row r="25" spans="1:12" s="418" customFormat="1">
      <c r="A25" s="92"/>
      <c r="B25" s="419"/>
      <c r="C25" s="420" t="s">
        <v>247</v>
      </c>
      <c r="D25" s="425"/>
      <c r="E25" s="425"/>
      <c r="F25" s="389">
        <f t="shared" si="2"/>
        <v>0</v>
      </c>
      <c r="G25" s="421"/>
      <c r="H25" s="425"/>
      <c r="I25" s="425"/>
      <c r="J25" s="425"/>
      <c r="K25" s="421">
        <f t="shared" si="4"/>
        <v>0</v>
      </c>
      <c r="L25" s="92"/>
    </row>
    <row r="26" spans="1:12" s="418" customFormat="1">
      <c r="A26" s="92"/>
      <c r="B26" s="419"/>
      <c r="C26" s="420" t="s">
        <v>248</v>
      </c>
      <c r="D26" s="426">
        <v>71752556.019999996</v>
      </c>
      <c r="E26" s="426">
        <v>78490452.260000005</v>
      </c>
      <c r="F26" s="426">
        <f t="shared" si="2"/>
        <v>150243008.28</v>
      </c>
      <c r="G26" s="426">
        <v>60961367.270000003</v>
      </c>
      <c r="H26" s="426">
        <v>58379721.07</v>
      </c>
      <c r="I26" s="426">
        <v>58379721.07</v>
      </c>
      <c r="J26" s="426">
        <v>58379721.07</v>
      </c>
      <c r="K26" s="389">
        <f t="shared" si="4"/>
        <v>91863287.210000008</v>
      </c>
      <c r="L26" s="92"/>
    </row>
    <row r="27" spans="1:12" s="418" customFormat="1">
      <c r="A27" s="92"/>
      <c r="B27" s="419"/>
      <c r="C27" s="420" t="s">
        <v>249</v>
      </c>
      <c r="D27" s="425"/>
      <c r="E27" s="425"/>
      <c r="F27" s="389">
        <f t="shared" si="2"/>
        <v>0</v>
      </c>
      <c r="G27" s="601"/>
      <c r="H27" s="425"/>
      <c r="I27" s="425"/>
      <c r="J27" s="425"/>
      <c r="K27" s="421">
        <f t="shared" si="4"/>
        <v>0</v>
      </c>
      <c r="L27" s="92"/>
    </row>
    <row r="28" spans="1:12" s="418" customFormat="1">
      <c r="A28" s="92"/>
      <c r="B28" s="419"/>
      <c r="C28" s="420" t="s">
        <v>250</v>
      </c>
      <c r="D28" s="425"/>
      <c r="E28" s="425"/>
      <c r="F28" s="389">
        <f t="shared" si="2"/>
        <v>0</v>
      </c>
      <c r="G28" s="421"/>
      <c r="H28" s="425"/>
      <c r="I28" s="425"/>
      <c r="J28" s="425"/>
      <c r="K28" s="421">
        <f t="shared" si="4"/>
        <v>0</v>
      </c>
      <c r="L28" s="92"/>
    </row>
    <row r="29" spans="1:12" s="418" customFormat="1">
      <c r="A29" s="92"/>
      <c r="B29" s="419"/>
      <c r="C29" s="420"/>
      <c r="D29" s="425"/>
      <c r="E29" s="425"/>
      <c r="F29" s="389">
        <f t="shared" si="2"/>
        <v>0</v>
      </c>
      <c r="G29" s="425"/>
      <c r="H29" s="425"/>
      <c r="I29" s="425"/>
      <c r="J29" s="425"/>
      <c r="K29" s="425"/>
      <c r="L29" s="92"/>
    </row>
    <row r="30" spans="1:12" s="424" customFormat="1">
      <c r="A30" s="423"/>
      <c r="B30" s="886" t="s">
        <v>251</v>
      </c>
      <c r="C30" s="887"/>
      <c r="D30" s="422">
        <f>SUM(D31:D39)</f>
        <v>0</v>
      </c>
      <c r="E30" s="422">
        <f>SUM(E31:E39)</f>
        <v>0</v>
      </c>
      <c r="F30" s="389">
        <f>+D30+E30</f>
        <v>0</v>
      </c>
      <c r="G30" s="422"/>
      <c r="H30" s="422">
        <f>SUM(H31:H39)</f>
        <v>0</v>
      </c>
      <c r="I30" s="422"/>
      <c r="J30" s="422">
        <f>SUM(J31:J39)</f>
        <v>0</v>
      </c>
      <c r="K30" s="389">
        <f>+F30-H30-J30</f>
        <v>0</v>
      </c>
      <c r="L30" s="423"/>
    </row>
    <row r="31" spans="1:12" s="418" customFormat="1">
      <c r="A31" s="92"/>
      <c r="B31" s="419"/>
      <c r="C31" s="420" t="s">
        <v>252</v>
      </c>
      <c r="D31" s="426"/>
      <c r="E31" s="426"/>
      <c r="F31" s="389">
        <f t="shared" ref="F31:F39" si="5">+D31+E31</f>
        <v>0</v>
      </c>
      <c r="G31" s="426"/>
      <c r="H31" s="426"/>
      <c r="I31" s="426"/>
      <c r="J31" s="426"/>
      <c r="K31" s="389">
        <f>+F31-H31</f>
        <v>0</v>
      </c>
      <c r="L31" s="92"/>
    </row>
    <row r="32" spans="1:12" s="418" customFormat="1">
      <c r="A32" s="92"/>
      <c r="B32" s="419"/>
      <c r="C32" s="420" t="s">
        <v>253</v>
      </c>
      <c r="D32" s="426"/>
      <c r="E32" s="426"/>
      <c r="F32" s="389">
        <f t="shared" si="5"/>
        <v>0</v>
      </c>
      <c r="G32" s="426"/>
      <c r="H32" s="426"/>
      <c r="I32" s="426"/>
      <c r="J32" s="426"/>
      <c r="K32" s="389">
        <f>+F32-H32-J32</f>
        <v>0</v>
      </c>
      <c r="L32" s="92"/>
    </row>
    <row r="33" spans="1:12" s="418" customFormat="1">
      <c r="A33" s="92"/>
      <c r="B33" s="419"/>
      <c r="C33" s="420" t="s">
        <v>254</v>
      </c>
      <c r="D33" s="426"/>
      <c r="E33" s="426"/>
      <c r="F33" s="389">
        <f t="shared" si="5"/>
        <v>0</v>
      </c>
      <c r="G33" s="426"/>
      <c r="H33" s="426"/>
      <c r="I33" s="426"/>
      <c r="J33" s="426"/>
      <c r="K33" s="389">
        <f t="shared" ref="K33:K39" si="6">+F33-H33</f>
        <v>0</v>
      </c>
      <c r="L33" s="92"/>
    </row>
    <row r="34" spans="1:12" s="418" customFormat="1">
      <c r="A34" s="92"/>
      <c r="B34" s="419"/>
      <c r="C34" s="420" t="s">
        <v>255</v>
      </c>
      <c r="D34" s="426"/>
      <c r="E34" s="426"/>
      <c r="F34" s="389">
        <f t="shared" si="5"/>
        <v>0</v>
      </c>
      <c r="G34" s="426"/>
      <c r="H34" s="426"/>
      <c r="I34" s="426"/>
      <c r="J34" s="426"/>
      <c r="K34" s="389">
        <f t="shared" si="6"/>
        <v>0</v>
      </c>
      <c r="L34" s="92"/>
    </row>
    <row r="35" spans="1:12" s="418" customFormat="1">
      <c r="A35" s="92"/>
      <c r="B35" s="419"/>
      <c r="C35" s="420" t="s">
        <v>256</v>
      </c>
      <c r="D35" s="426"/>
      <c r="E35" s="426"/>
      <c r="F35" s="389">
        <f t="shared" si="5"/>
        <v>0</v>
      </c>
      <c r="G35" s="426"/>
      <c r="H35" s="426"/>
      <c r="I35" s="426"/>
      <c r="J35" s="426"/>
      <c r="K35" s="389">
        <f t="shared" si="6"/>
        <v>0</v>
      </c>
      <c r="L35" s="92"/>
    </row>
    <row r="36" spans="1:12" s="418" customFormat="1">
      <c r="A36" s="92"/>
      <c r="B36" s="419"/>
      <c r="C36" s="420" t="s">
        <v>257</v>
      </c>
      <c r="D36" s="426"/>
      <c r="E36" s="426"/>
      <c r="F36" s="389">
        <f t="shared" si="5"/>
        <v>0</v>
      </c>
      <c r="G36" s="426"/>
      <c r="H36" s="426"/>
      <c r="I36" s="426"/>
      <c r="J36" s="426"/>
      <c r="K36" s="389">
        <f t="shared" si="6"/>
        <v>0</v>
      </c>
      <c r="L36" s="92"/>
    </row>
    <row r="37" spans="1:12" s="418" customFormat="1">
      <c r="A37" s="92"/>
      <c r="B37" s="419"/>
      <c r="C37" s="420" t="s">
        <v>258</v>
      </c>
      <c r="D37" s="426"/>
      <c r="E37" s="426"/>
      <c r="F37" s="389">
        <f t="shared" si="5"/>
        <v>0</v>
      </c>
      <c r="G37" s="426"/>
      <c r="H37" s="426"/>
      <c r="I37" s="426"/>
      <c r="J37" s="426"/>
      <c r="K37" s="389">
        <f t="shared" si="6"/>
        <v>0</v>
      </c>
      <c r="L37" s="92"/>
    </row>
    <row r="38" spans="1:12" s="418" customFormat="1">
      <c r="A38" s="92"/>
      <c r="B38" s="419"/>
      <c r="C38" s="420" t="s">
        <v>259</v>
      </c>
      <c r="D38" s="426"/>
      <c r="E38" s="426"/>
      <c r="F38" s="389">
        <f t="shared" si="5"/>
        <v>0</v>
      </c>
      <c r="G38" s="426"/>
      <c r="H38" s="426"/>
      <c r="I38" s="426"/>
      <c r="J38" s="426"/>
      <c r="K38" s="389">
        <f t="shared" si="6"/>
        <v>0</v>
      </c>
      <c r="L38" s="92"/>
    </row>
    <row r="39" spans="1:12" s="418" customFormat="1">
      <c r="A39" s="92"/>
      <c r="B39" s="419"/>
      <c r="C39" s="420" t="s">
        <v>260</v>
      </c>
      <c r="D39" s="426"/>
      <c r="E39" s="426"/>
      <c r="F39" s="389">
        <f t="shared" si="5"/>
        <v>0</v>
      </c>
      <c r="G39" s="426"/>
      <c r="H39" s="426"/>
      <c r="I39" s="426"/>
      <c r="J39" s="426"/>
      <c r="K39" s="389">
        <f t="shared" si="6"/>
        <v>0</v>
      </c>
      <c r="L39" s="92"/>
    </row>
    <row r="40" spans="1:12" s="418" customFormat="1">
      <c r="A40" s="92"/>
      <c r="B40" s="419"/>
      <c r="C40" s="420"/>
      <c r="D40" s="426"/>
      <c r="E40" s="426"/>
      <c r="F40" s="389"/>
      <c r="G40" s="426"/>
      <c r="H40" s="426"/>
      <c r="I40" s="426"/>
      <c r="J40" s="426"/>
      <c r="K40" s="389"/>
      <c r="L40" s="92"/>
    </row>
    <row r="41" spans="1:12" s="424" customFormat="1">
      <c r="A41" s="423"/>
      <c r="B41" s="886" t="s">
        <v>261</v>
      </c>
      <c r="C41" s="887"/>
      <c r="D41" s="422">
        <f>SUM(D42:D45)</f>
        <v>0</v>
      </c>
      <c r="E41" s="422">
        <f>SUM(E42:E45)</f>
        <v>0</v>
      </c>
      <c r="F41" s="389">
        <f>+D41+E41</f>
        <v>0</v>
      </c>
      <c r="G41" s="422"/>
      <c r="H41" s="422">
        <f t="shared" ref="H41:J41" si="7">SUM(H42:H45)</f>
        <v>0</v>
      </c>
      <c r="I41" s="422"/>
      <c r="J41" s="422">
        <f t="shared" si="7"/>
        <v>0</v>
      </c>
      <c r="K41" s="389">
        <f>+F41-H41</f>
        <v>0</v>
      </c>
      <c r="L41" s="423"/>
    </row>
    <row r="42" spans="1:12" s="418" customFormat="1">
      <c r="A42" s="92"/>
      <c r="B42" s="419"/>
      <c r="C42" s="420" t="s">
        <v>262</v>
      </c>
      <c r="D42" s="426"/>
      <c r="E42" s="426"/>
      <c r="F42" s="389">
        <f t="shared" ref="F42:F45" si="8">+D42+E42</f>
        <v>0</v>
      </c>
      <c r="G42" s="426"/>
      <c r="H42" s="426"/>
      <c r="I42" s="426"/>
      <c r="J42" s="426"/>
      <c r="K42" s="389">
        <f>+F42-H42</f>
        <v>0</v>
      </c>
      <c r="L42" s="92"/>
    </row>
    <row r="43" spans="1:12" s="418" customFormat="1" ht="25.5">
      <c r="A43" s="92"/>
      <c r="B43" s="419"/>
      <c r="C43" s="420" t="s">
        <v>263</v>
      </c>
      <c r="D43" s="426"/>
      <c r="E43" s="426"/>
      <c r="F43" s="389">
        <f t="shared" si="8"/>
        <v>0</v>
      </c>
      <c r="G43" s="426"/>
      <c r="H43" s="426"/>
      <c r="I43" s="426"/>
      <c r="J43" s="426"/>
      <c r="K43" s="389">
        <f>+F43-H43</f>
        <v>0</v>
      </c>
      <c r="L43" s="92"/>
    </row>
    <row r="44" spans="1:12" s="418" customFormat="1">
      <c r="A44" s="92"/>
      <c r="B44" s="419"/>
      <c r="C44" s="420" t="s">
        <v>264</v>
      </c>
      <c r="D44" s="426"/>
      <c r="E44" s="426"/>
      <c r="F44" s="389">
        <f t="shared" si="8"/>
        <v>0</v>
      </c>
      <c r="G44" s="426"/>
      <c r="H44" s="426"/>
      <c r="I44" s="426"/>
      <c r="J44" s="426"/>
      <c r="K44" s="389">
        <f>+F44-H44</f>
        <v>0</v>
      </c>
      <c r="L44" s="92"/>
    </row>
    <row r="45" spans="1:12" s="418" customFormat="1">
      <c r="A45" s="92"/>
      <c r="B45" s="419"/>
      <c r="C45" s="420" t="s">
        <v>265</v>
      </c>
      <c r="D45" s="426"/>
      <c r="E45" s="426"/>
      <c r="F45" s="389">
        <f t="shared" si="8"/>
        <v>0</v>
      </c>
      <c r="G45" s="426"/>
      <c r="H45" s="426"/>
      <c r="I45" s="426"/>
      <c r="J45" s="426"/>
      <c r="K45" s="389">
        <f>+F45-H45</f>
        <v>0</v>
      </c>
      <c r="L45" s="92"/>
    </row>
    <row r="46" spans="1:12" s="418" customFormat="1">
      <c r="A46" s="92"/>
      <c r="B46" s="427"/>
      <c r="C46" s="428"/>
      <c r="D46" s="429"/>
      <c r="E46" s="429"/>
      <c r="F46" s="603"/>
      <c r="G46" s="429"/>
      <c r="H46" s="429"/>
      <c r="I46" s="429"/>
      <c r="J46" s="429"/>
      <c r="K46" s="429"/>
      <c r="L46" s="92"/>
    </row>
    <row r="47" spans="1:12" s="424" customFormat="1" ht="14.25" customHeight="1">
      <c r="A47" s="423"/>
      <c r="B47" s="430"/>
      <c r="C47" s="431" t="s">
        <v>228</v>
      </c>
      <c r="D47" s="432">
        <f>+D11+D21+D30+D41</f>
        <v>71752556.019999996</v>
      </c>
      <c r="E47" s="432">
        <f t="shared" ref="E47:K47" si="9">+E11+E21+E30+E41</f>
        <v>78490452.260000005</v>
      </c>
      <c r="F47" s="432">
        <f t="shared" si="9"/>
        <v>150243008.28</v>
      </c>
      <c r="G47" s="432">
        <f t="shared" si="9"/>
        <v>60961367.270000003</v>
      </c>
      <c r="H47" s="432">
        <f t="shared" si="9"/>
        <v>58379721.07</v>
      </c>
      <c r="I47" s="432">
        <f t="shared" si="9"/>
        <v>58379721.07</v>
      </c>
      <c r="J47" s="432">
        <f t="shared" si="9"/>
        <v>58379721.07</v>
      </c>
      <c r="K47" s="432">
        <f t="shared" si="9"/>
        <v>91863287.210000008</v>
      </c>
      <c r="L47" s="423"/>
    </row>
    <row r="49" spans="2:14">
      <c r="B49" s="16" t="s">
        <v>76</v>
      </c>
      <c r="F49" s="433" t="str">
        <f>IF(F47=CAdmon!F14," ","ERROR")</f>
        <v xml:space="preserve"> </v>
      </c>
      <c r="G49" s="433"/>
      <c r="H49" s="433" t="str">
        <f>IF(H47=CAdmon!H14," ","ERROR")</f>
        <v xml:space="preserve"> </v>
      </c>
      <c r="I49" s="433"/>
      <c r="J49" s="433" t="str">
        <f>IF(J47=CAdmon!J14," ","ERROR")</f>
        <v xml:space="preserve"> </v>
      </c>
      <c r="K49" s="433" t="str">
        <f>IF(K47=CAdmon!K14," ","ERROR")</f>
        <v xml:space="preserve"> </v>
      </c>
    </row>
    <row r="52" spans="2:14">
      <c r="C52" s="279"/>
    </row>
    <row r="53" spans="2:14">
      <c r="C53" s="282" t="s">
        <v>551</v>
      </c>
      <c r="F53" s="765" t="s">
        <v>552</v>
      </c>
      <c r="G53" s="765"/>
      <c r="H53" s="765"/>
      <c r="I53" s="765"/>
      <c r="J53" s="765"/>
      <c r="K53" s="765"/>
    </row>
    <row r="54" spans="2:14">
      <c r="C54" s="282" t="s">
        <v>553</v>
      </c>
      <c r="F54" s="766" t="s">
        <v>554</v>
      </c>
      <c r="G54" s="766"/>
      <c r="H54" s="766"/>
      <c r="I54" s="766"/>
      <c r="J54" s="766"/>
      <c r="K54" s="766"/>
    </row>
    <row r="59" spans="2:14">
      <c r="N59" s="757"/>
    </row>
    <row r="69" spans="14:14">
      <c r="N69" s="757"/>
    </row>
    <row r="70" spans="14:14">
      <c r="N70" s="757" t="s">
        <v>1094</v>
      </c>
    </row>
  </sheetData>
  <mergeCells count="12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</mergeCells>
  <pageMargins left="0.7" right="0.7" top="0.38" bottom="0.75" header="0.3" footer="0.3"/>
  <pageSetup scale="58" orientation="landscape" r:id="rId1"/>
  <ignoredErrors>
    <ignoredError sqref="F30:F39 F41:F45 K31:K32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5" zoomScaleNormal="85" workbookViewId="0">
      <selection activeCell="K47" sqref="K47"/>
    </sheetView>
  </sheetViews>
  <sheetFormatPr baseColWidth="10" defaultRowHeight="12.75"/>
  <cols>
    <col min="1" max="1" width="3" style="273" customWidth="1"/>
    <col min="2" max="2" width="18.5703125" style="273" customWidth="1"/>
    <col min="3" max="3" width="19" style="273" customWidth="1"/>
    <col min="4" max="7" width="11.42578125" style="273"/>
    <col min="8" max="8" width="13.42578125" style="273" customWidth="1"/>
    <col min="9" max="9" width="10" style="273" customWidth="1"/>
    <col min="10" max="16384" width="11.42578125" style="273"/>
  </cols>
  <sheetData>
    <row r="1" spans="1:9" ht="17.25" customHeight="1">
      <c r="A1" s="24"/>
      <c r="B1" s="781" t="s">
        <v>444</v>
      </c>
      <c r="C1" s="781"/>
      <c r="D1" s="781"/>
      <c r="E1" s="781"/>
      <c r="F1" s="781"/>
      <c r="G1" s="781"/>
      <c r="H1" s="781"/>
      <c r="I1" s="781"/>
    </row>
    <row r="2" spans="1:9" ht="17.25" customHeight="1">
      <c r="A2" s="24"/>
      <c r="B2" s="781" t="s">
        <v>449</v>
      </c>
      <c r="C2" s="781"/>
      <c r="D2" s="781"/>
      <c r="E2" s="781"/>
      <c r="F2" s="781"/>
      <c r="G2" s="781"/>
      <c r="H2" s="781"/>
      <c r="I2" s="781"/>
    </row>
    <row r="3" spans="1:9" ht="17.25" customHeight="1">
      <c r="A3" s="24"/>
      <c r="B3" s="781" t="s">
        <v>1054</v>
      </c>
      <c r="C3" s="781"/>
      <c r="D3" s="781"/>
      <c r="E3" s="781"/>
      <c r="F3" s="781"/>
      <c r="G3" s="781"/>
      <c r="H3" s="781"/>
      <c r="I3" s="781"/>
    </row>
    <row r="4" spans="1:9">
      <c r="A4" s="24"/>
      <c r="B4" s="24"/>
      <c r="C4" s="24"/>
      <c r="D4" s="24"/>
      <c r="E4" s="24"/>
      <c r="F4" s="24"/>
      <c r="G4" s="24"/>
      <c r="H4" s="24"/>
      <c r="I4" s="24"/>
    </row>
    <row r="5" spans="1:9">
      <c r="A5" s="24"/>
      <c r="B5" s="24"/>
      <c r="C5" s="24"/>
      <c r="D5" s="29" t="s">
        <v>3</v>
      </c>
      <c r="E5" s="287" t="s">
        <v>550</v>
      </c>
      <c r="F5" s="287"/>
      <c r="G5" s="413"/>
      <c r="H5" s="413"/>
      <c r="I5" s="413"/>
    </row>
    <row r="6" spans="1:9">
      <c r="A6" s="24"/>
      <c r="B6" s="24"/>
      <c r="C6" s="24"/>
      <c r="D6" s="24"/>
      <c r="E6" s="24"/>
      <c r="F6" s="24"/>
      <c r="G6" s="24"/>
      <c r="H6" s="24"/>
      <c r="I6" s="24"/>
    </row>
    <row r="7" spans="1:9">
      <c r="A7" s="24"/>
      <c r="B7" s="888" t="s">
        <v>401</v>
      </c>
      <c r="C7" s="888"/>
      <c r="D7" s="888" t="s">
        <v>402</v>
      </c>
      <c r="E7" s="888"/>
      <c r="F7" s="888" t="s">
        <v>403</v>
      </c>
      <c r="G7" s="888"/>
      <c r="H7" s="888" t="s">
        <v>404</v>
      </c>
      <c r="I7" s="888"/>
    </row>
    <row r="8" spans="1:9">
      <c r="A8" s="24"/>
      <c r="B8" s="888"/>
      <c r="C8" s="888"/>
      <c r="D8" s="888" t="s">
        <v>405</v>
      </c>
      <c r="E8" s="888"/>
      <c r="F8" s="888" t="s">
        <v>406</v>
      </c>
      <c r="G8" s="888"/>
      <c r="H8" s="888" t="s">
        <v>407</v>
      </c>
      <c r="I8" s="888"/>
    </row>
    <row r="9" spans="1:9">
      <c r="A9" s="24"/>
      <c r="B9" s="893" t="s">
        <v>408</v>
      </c>
      <c r="C9" s="781"/>
      <c r="D9" s="781"/>
      <c r="E9" s="781"/>
      <c r="F9" s="781"/>
      <c r="G9" s="781"/>
      <c r="H9" s="781"/>
      <c r="I9" s="894"/>
    </row>
    <row r="10" spans="1:9">
      <c r="A10" s="24"/>
      <c r="B10" s="889"/>
      <c r="C10" s="889"/>
      <c r="D10" s="889"/>
      <c r="E10" s="889"/>
      <c r="F10" s="889"/>
      <c r="G10" s="889"/>
      <c r="H10" s="891">
        <f>+D10-F10</f>
        <v>0</v>
      </c>
      <c r="I10" s="892"/>
    </row>
    <row r="11" spans="1:9">
      <c r="A11" s="24"/>
      <c r="B11" s="889"/>
      <c r="C11" s="889"/>
      <c r="D11" s="890"/>
      <c r="E11" s="890"/>
      <c r="F11" s="890"/>
      <c r="G11" s="890"/>
      <c r="H11" s="891">
        <f t="shared" ref="H11:H19" si="0">+D11-F11</f>
        <v>0</v>
      </c>
      <c r="I11" s="892"/>
    </row>
    <row r="12" spans="1:9">
      <c r="A12" s="24"/>
      <c r="B12" s="889"/>
      <c r="C12" s="889"/>
      <c r="D12" s="890"/>
      <c r="E12" s="890"/>
      <c r="F12" s="890"/>
      <c r="G12" s="890"/>
      <c r="H12" s="891">
        <f t="shared" si="0"/>
        <v>0</v>
      </c>
      <c r="I12" s="892"/>
    </row>
    <row r="13" spans="1:9">
      <c r="A13" s="24"/>
      <c r="B13" s="889"/>
      <c r="C13" s="889"/>
      <c r="D13" s="890"/>
      <c r="E13" s="890"/>
      <c r="F13" s="890"/>
      <c r="G13" s="890"/>
      <c r="H13" s="891">
        <f t="shared" si="0"/>
        <v>0</v>
      </c>
      <c r="I13" s="892"/>
    </row>
    <row r="14" spans="1:9">
      <c r="A14" s="24"/>
      <c r="B14" s="889"/>
      <c r="C14" s="889"/>
      <c r="D14" s="890"/>
      <c r="E14" s="890"/>
      <c r="F14" s="890"/>
      <c r="G14" s="890"/>
      <c r="H14" s="891">
        <f t="shared" si="0"/>
        <v>0</v>
      </c>
      <c r="I14" s="892"/>
    </row>
    <row r="15" spans="1:9">
      <c r="A15" s="24"/>
      <c r="B15" s="889"/>
      <c r="C15" s="889"/>
      <c r="D15" s="890"/>
      <c r="E15" s="890"/>
      <c r="F15" s="890"/>
      <c r="G15" s="890"/>
      <c r="H15" s="891">
        <f t="shared" si="0"/>
        <v>0</v>
      </c>
      <c r="I15" s="892"/>
    </row>
    <row r="16" spans="1:9">
      <c r="A16" s="24"/>
      <c r="B16" s="889"/>
      <c r="C16" s="889"/>
      <c r="D16" s="890"/>
      <c r="E16" s="890"/>
      <c r="F16" s="890"/>
      <c r="G16" s="890"/>
      <c r="H16" s="891">
        <f t="shared" si="0"/>
        <v>0</v>
      </c>
      <c r="I16" s="892"/>
    </row>
    <row r="17" spans="1:9">
      <c r="A17" s="24"/>
      <c r="B17" s="889"/>
      <c r="C17" s="889"/>
      <c r="D17" s="890"/>
      <c r="E17" s="890"/>
      <c r="F17" s="890"/>
      <c r="G17" s="890"/>
      <c r="H17" s="891">
        <f t="shared" si="0"/>
        <v>0</v>
      </c>
      <c r="I17" s="892"/>
    </row>
    <row r="18" spans="1:9">
      <c r="A18" s="24"/>
      <c r="B18" s="889"/>
      <c r="C18" s="889"/>
      <c r="D18" s="890"/>
      <c r="E18" s="890"/>
      <c r="F18" s="890"/>
      <c r="G18" s="890"/>
      <c r="H18" s="891">
        <f t="shared" si="0"/>
        <v>0</v>
      </c>
      <c r="I18" s="892"/>
    </row>
    <row r="19" spans="1:9">
      <c r="A19" s="24"/>
      <c r="B19" s="889" t="s">
        <v>409</v>
      </c>
      <c r="C19" s="889"/>
      <c r="D19" s="890">
        <f>SUM(D10:E18)</f>
        <v>0</v>
      </c>
      <c r="E19" s="890"/>
      <c r="F19" s="890">
        <f>SUM(F10:G18)</f>
        <v>0</v>
      </c>
      <c r="G19" s="890"/>
      <c r="H19" s="891">
        <f t="shared" si="0"/>
        <v>0</v>
      </c>
      <c r="I19" s="892"/>
    </row>
    <row r="20" spans="1:9">
      <c r="A20" s="24"/>
      <c r="B20" s="889"/>
      <c r="C20" s="889"/>
      <c r="D20" s="889"/>
      <c r="E20" s="889"/>
      <c r="F20" s="889"/>
      <c r="G20" s="889"/>
      <c r="H20" s="889"/>
      <c r="I20" s="889"/>
    </row>
    <row r="21" spans="1:9">
      <c r="A21" s="24"/>
      <c r="B21" s="893" t="s">
        <v>410</v>
      </c>
      <c r="C21" s="781"/>
      <c r="D21" s="781"/>
      <c r="E21" s="781"/>
      <c r="F21" s="781"/>
      <c r="G21" s="781"/>
      <c r="H21" s="781"/>
      <c r="I21" s="894"/>
    </row>
    <row r="22" spans="1:9">
      <c r="A22" s="24"/>
      <c r="B22" s="889"/>
      <c r="C22" s="889"/>
      <c r="D22" s="889"/>
      <c r="E22" s="889"/>
      <c r="F22" s="889"/>
      <c r="G22" s="889"/>
      <c r="H22" s="889"/>
      <c r="I22" s="889"/>
    </row>
    <row r="23" spans="1:9">
      <c r="A23" s="24"/>
      <c r="B23" s="889"/>
      <c r="C23" s="889"/>
      <c r="D23" s="890"/>
      <c r="E23" s="890"/>
      <c r="F23" s="890"/>
      <c r="G23" s="890"/>
      <c r="H23" s="891">
        <f>+D23-F23</f>
        <v>0</v>
      </c>
      <c r="I23" s="892"/>
    </row>
    <row r="24" spans="1:9">
      <c r="A24" s="24"/>
      <c r="B24" s="889"/>
      <c r="C24" s="889"/>
      <c r="D24" s="890"/>
      <c r="E24" s="890"/>
      <c r="F24" s="890"/>
      <c r="G24" s="890"/>
      <c r="H24" s="891">
        <f>+D24-F24</f>
        <v>0</v>
      </c>
      <c r="I24" s="892"/>
    </row>
    <row r="25" spans="1:9">
      <c r="A25" s="24"/>
      <c r="B25" s="889"/>
      <c r="C25" s="889"/>
      <c r="D25" s="890"/>
      <c r="E25" s="890"/>
      <c r="F25" s="890"/>
      <c r="G25" s="890"/>
      <c r="H25" s="891">
        <f t="shared" ref="H25:H30" si="1">+D25-F25</f>
        <v>0</v>
      </c>
      <c r="I25" s="892"/>
    </row>
    <row r="26" spans="1:9">
      <c r="A26" s="24"/>
      <c r="B26" s="889"/>
      <c r="C26" s="889"/>
      <c r="D26" s="890"/>
      <c r="E26" s="890"/>
      <c r="F26" s="890"/>
      <c r="G26" s="890"/>
      <c r="H26" s="891">
        <f t="shared" si="1"/>
        <v>0</v>
      </c>
      <c r="I26" s="892"/>
    </row>
    <row r="27" spans="1:9">
      <c r="A27" s="24"/>
      <c r="B27" s="889"/>
      <c r="C27" s="889"/>
      <c r="D27" s="890"/>
      <c r="E27" s="890"/>
      <c r="F27" s="890"/>
      <c r="G27" s="890"/>
      <c r="H27" s="891">
        <f t="shared" si="1"/>
        <v>0</v>
      </c>
      <c r="I27" s="892"/>
    </row>
    <row r="28" spans="1:9">
      <c r="A28" s="24"/>
      <c r="B28" s="889"/>
      <c r="C28" s="889"/>
      <c r="D28" s="890"/>
      <c r="E28" s="890"/>
      <c r="F28" s="890"/>
      <c r="G28" s="890"/>
      <c r="H28" s="891">
        <f t="shared" si="1"/>
        <v>0</v>
      </c>
      <c r="I28" s="892"/>
    </row>
    <row r="29" spans="1:9">
      <c r="A29" s="24"/>
      <c r="B29" s="889"/>
      <c r="C29" s="889"/>
      <c r="D29" s="890"/>
      <c r="E29" s="890"/>
      <c r="F29" s="890"/>
      <c r="G29" s="890"/>
      <c r="H29" s="891">
        <f t="shared" si="1"/>
        <v>0</v>
      </c>
      <c r="I29" s="892"/>
    </row>
    <row r="30" spans="1:9">
      <c r="A30" s="24"/>
      <c r="B30" s="889"/>
      <c r="C30" s="889"/>
      <c r="D30" s="890"/>
      <c r="E30" s="890"/>
      <c r="F30" s="890"/>
      <c r="G30" s="890"/>
      <c r="H30" s="891">
        <f t="shared" si="1"/>
        <v>0</v>
      </c>
      <c r="I30" s="892"/>
    </row>
    <row r="31" spans="1:9">
      <c r="A31" s="24"/>
      <c r="B31" s="889" t="s">
        <v>411</v>
      </c>
      <c r="C31" s="889"/>
      <c r="D31" s="890">
        <f>SUM(D22:E30)</f>
        <v>0</v>
      </c>
      <c r="E31" s="890"/>
      <c r="F31" s="890">
        <f>SUM(F22:G30)</f>
        <v>0</v>
      </c>
      <c r="G31" s="890"/>
      <c r="H31" s="890">
        <f>+D31-F31</f>
        <v>0</v>
      </c>
      <c r="I31" s="890"/>
    </row>
    <row r="32" spans="1:9">
      <c r="A32" s="24"/>
      <c r="B32" s="889"/>
      <c r="C32" s="889"/>
      <c r="D32" s="890"/>
      <c r="E32" s="890"/>
      <c r="F32" s="890"/>
      <c r="G32" s="890"/>
      <c r="H32" s="890"/>
      <c r="I32" s="890"/>
    </row>
    <row r="33" spans="1:11">
      <c r="A33" s="24"/>
      <c r="B33" s="895" t="s">
        <v>134</v>
      </c>
      <c r="C33" s="896"/>
      <c r="D33" s="891">
        <f>+D19+D31</f>
        <v>0</v>
      </c>
      <c r="E33" s="892"/>
      <c r="F33" s="891">
        <f>+F19+F31</f>
        <v>0</v>
      </c>
      <c r="G33" s="892"/>
      <c r="H33" s="891">
        <f>+H19+H31</f>
        <v>0</v>
      </c>
      <c r="I33" s="89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</row>
    <row r="35" spans="1:11">
      <c r="B35" s="16" t="s">
        <v>76</v>
      </c>
    </row>
    <row r="36" spans="1:11">
      <c r="B36" s="24"/>
    </row>
    <row r="37" spans="1:11">
      <c r="B37" s="24"/>
    </row>
    <row r="38" spans="1:11">
      <c r="B38" s="279"/>
      <c r="C38" s="279"/>
      <c r="D38" s="279"/>
      <c r="F38" s="279"/>
      <c r="G38" s="279"/>
      <c r="H38" s="279"/>
      <c r="I38" s="279"/>
    </row>
    <row r="39" spans="1:11">
      <c r="B39" s="765" t="s">
        <v>551</v>
      </c>
      <c r="C39" s="765"/>
      <c r="D39" s="765"/>
      <c r="F39" s="765" t="s">
        <v>552</v>
      </c>
      <c r="G39" s="765"/>
      <c r="H39" s="765"/>
      <c r="I39" s="765"/>
    </row>
    <row r="40" spans="1:11">
      <c r="B40" s="766" t="s">
        <v>553</v>
      </c>
      <c r="C40" s="766"/>
      <c r="D40" s="766"/>
      <c r="F40" s="766" t="s">
        <v>554</v>
      </c>
      <c r="G40" s="766"/>
      <c r="H40" s="766"/>
      <c r="I40" s="766"/>
    </row>
    <row r="47" spans="1:11">
      <c r="K47" s="273" t="s">
        <v>1095</v>
      </c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19" zoomScale="85" zoomScaleNormal="85" workbookViewId="0">
      <selection activeCell="H49" sqref="H49"/>
    </sheetView>
  </sheetViews>
  <sheetFormatPr baseColWidth="10" defaultRowHeight="12.75"/>
  <cols>
    <col min="1" max="1" width="47.85546875" style="273" customWidth="1"/>
    <col min="2" max="2" width="2" style="273" customWidth="1"/>
    <col min="3" max="3" width="24.85546875" style="273" customWidth="1"/>
    <col min="4" max="4" width="25.5703125" style="273" customWidth="1"/>
    <col min="5" max="16384" width="11.42578125" style="273"/>
  </cols>
  <sheetData>
    <row r="1" spans="1:4" ht="18" customHeight="1">
      <c r="A1" s="897" t="s">
        <v>444</v>
      </c>
      <c r="B1" s="898"/>
      <c r="C1" s="898"/>
      <c r="D1" s="899"/>
    </row>
    <row r="2" spans="1:4" ht="18" customHeight="1">
      <c r="A2" s="893" t="s">
        <v>450</v>
      </c>
      <c r="B2" s="781"/>
      <c r="C2" s="781"/>
      <c r="D2" s="894"/>
    </row>
    <row r="3" spans="1:4" ht="18" customHeight="1">
      <c r="A3" s="900" t="s">
        <v>1033</v>
      </c>
      <c r="B3" s="901"/>
      <c r="C3" s="901"/>
      <c r="D3" s="902"/>
    </row>
    <row r="4" spans="1:4">
      <c r="A4" s="24"/>
      <c r="B4" s="24"/>
      <c r="C4" s="24"/>
    </row>
    <row r="5" spans="1:4">
      <c r="A5" s="29" t="s">
        <v>3</v>
      </c>
      <c r="B5" s="286"/>
      <c r="C5" s="758" t="s">
        <v>550</v>
      </c>
      <c r="D5" s="758"/>
    </row>
    <row r="6" spans="1:4">
      <c r="A6" s="24"/>
      <c r="B6" s="24"/>
      <c r="C6" s="24"/>
    </row>
    <row r="7" spans="1:4">
      <c r="A7" s="435" t="s">
        <v>401</v>
      </c>
      <c r="B7" s="435"/>
      <c r="C7" s="435" t="s">
        <v>204</v>
      </c>
      <c r="D7" s="435" t="s">
        <v>226</v>
      </c>
    </row>
    <row r="8" spans="1:4">
      <c r="A8" s="903" t="s">
        <v>408</v>
      </c>
      <c r="B8" s="904"/>
      <c r="C8" s="905"/>
      <c r="D8" s="906"/>
    </row>
    <row r="9" spans="1:4">
      <c r="A9" s="436"/>
      <c r="B9" s="31"/>
      <c r="C9" s="436"/>
      <c r="D9" s="437"/>
    </row>
    <row r="10" spans="1:4">
      <c r="A10" s="436"/>
      <c r="B10" s="31"/>
      <c r="C10" s="436"/>
      <c r="D10" s="437"/>
    </row>
    <row r="11" spans="1:4">
      <c r="A11" s="436"/>
      <c r="B11" s="31"/>
      <c r="C11" s="436"/>
      <c r="D11" s="437"/>
    </row>
    <row r="12" spans="1:4">
      <c r="A12" s="436"/>
      <c r="B12" s="31"/>
      <c r="C12" s="436"/>
      <c r="D12" s="437"/>
    </row>
    <row r="13" spans="1:4">
      <c r="A13" s="436"/>
      <c r="B13" s="31"/>
      <c r="C13" s="436"/>
      <c r="D13" s="437"/>
    </row>
    <row r="14" spans="1:4">
      <c r="A14" s="436"/>
      <c r="B14" s="31"/>
      <c r="C14" s="436"/>
      <c r="D14" s="437"/>
    </row>
    <row r="15" spans="1:4">
      <c r="A15" s="436"/>
      <c r="B15" s="31"/>
      <c r="C15" s="436"/>
      <c r="D15" s="437"/>
    </row>
    <row r="16" spans="1:4">
      <c r="A16" s="436"/>
      <c r="B16" s="31"/>
      <c r="C16" s="436"/>
      <c r="D16" s="437"/>
    </row>
    <row r="17" spans="1:4">
      <c r="A17" s="436"/>
      <c r="B17" s="31"/>
      <c r="C17" s="436"/>
      <c r="D17" s="437"/>
    </row>
    <row r="18" spans="1:4">
      <c r="A18" s="436"/>
      <c r="B18" s="31"/>
      <c r="C18" s="436"/>
      <c r="D18" s="437"/>
    </row>
    <row r="19" spans="1:4">
      <c r="A19" s="438" t="s">
        <v>412</v>
      </c>
      <c r="B19" s="37"/>
      <c r="C19" s="436">
        <f>SUM(C9:C18)</f>
        <v>0</v>
      </c>
      <c r="D19" s="436">
        <f>SUM(D9:D18)</f>
        <v>0</v>
      </c>
    </row>
    <row r="20" spans="1:4">
      <c r="A20" s="436"/>
      <c r="B20" s="31"/>
      <c r="C20" s="436"/>
      <c r="D20" s="437"/>
    </row>
    <row r="21" spans="1:4">
      <c r="A21" s="903" t="s">
        <v>410</v>
      </c>
      <c r="B21" s="907"/>
      <c r="C21" s="905"/>
      <c r="D21" s="906"/>
    </row>
    <row r="22" spans="1:4">
      <c r="A22" s="436"/>
      <c r="B22" s="31"/>
      <c r="C22" s="436"/>
      <c r="D22" s="437"/>
    </row>
    <row r="23" spans="1:4">
      <c r="A23" s="436"/>
      <c r="B23" s="31"/>
      <c r="C23" s="436"/>
      <c r="D23" s="437"/>
    </row>
    <row r="24" spans="1:4">
      <c r="A24" s="436"/>
      <c r="B24" s="31"/>
      <c r="C24" s="436"/>
      <c r="D24" s="437"/>
    </row>
    <row r="25" spans="1:4">
      <c r="A25" s="436"/>
      <c r="B25" s="31"/>
      <c r="C25" s="436"/>
      <c r="D25" s="437"/>
    </row>
    <row r="26" spans="1:4">
      <c r="A26" s="436"/>
      <c r="B26" s="31"/>
      <c r="C26" s="436"/>
      <c r="D26" s="437"/>
    </row>
    <row r="27" spans="1:4">
      <c r="A27" s="436"/>
      <c r="B27" s="31"/>
      <c r="C27" s="436"/>
      <c r="D27" s="437"/>
    </row>
    <row r="28" spans="1:4">
      <c r="A28" s="436"/>
      <c r="B28" s="31"/>
      <c r="C28" s="436"/>
      <c r="D28" s="437"/>
    </row>
    <row r="29" spans="1:4">
      <c r="A29" s="436"/>
      <c r="B29" s="31"/>
      <c r="C29" s="436"/>
      <c r="D29" s="437"/>
    </row>
    <row r="30" spans="1:4">
      <c r="A30" s="436"/>
      <c r="B30" s="31"/>
      <c r="C30" s="436"/>
      <c r="D30" s="437"/>
    </row>
    <row r="31" spans="1:4">
      <c r="A31" s="436"/>
      <c r="B31" s="31"/>
      <c r="C31" s="436"/>
      <c r="D31" s="437"/>
    </row>
    <row r="32" spans="1:4">
      <c r="A32" s="436"/>
      <c r="B32" s="31"/>
      <c r="C32" s="436"/>
      <c r="D32" s="437"/>
    </row>
    <row r="33" spans="1:4">
      <c r="A33" s="436"/>
      <c r="B33" s="31"/>
      <c r="C33" s="436"/>
      <c r="D33" s="437"/>
    </row>
    <row r="34" spans="1:4">
      <c r="A34" s="438" t="s">
        <v>413</v>
      </c>
      <c r="B34" s="37"/>
      <c r="C34" s="436">
        <f>SUM(C22:C33)</f>
        <v>0</v>
      </c>
      <c r="D34" s="436">
        <f>SUM(D22:D33)</f>
        <v>0</v>
      </c>
    </row>
    <row r="35" spans="1:4">
      <c r="A35" s="436"/>
      <c r="B35" s="31"/>
      <c r="C35" s="436"/>
      <c r="D35" s="437"/>
    </row>
    <row r="36" spans="1:4">
      <c r="A36" s="438" t="s">
        <v>134</v>
      </c>
      <c r="B36" s="439"/>
      <c r="C36" s="440">
        <f>+C19+C34</f>
        <v>0</v>
      </c>
      <c r="D36" s="440">
        <f>+D19+D34</f>
        <v>0</v>
      </c>
    </row>
    <row r="38" spans="1:4">
      <c r="A38" s="16" t="s">
        <v>76</v>
      </c>
    </row>
    <row r="39" spans="1:4">
      <c r="A39" s="24"/>
    </row>
    <row r="40" spans="1:4">
      <c r="A40" s="24"/>
    </row>
    <row r="41" spans="1:4">
      <c r="A41" s="279"/>
      <c r="B41" s="277"/>
      <c r="C41" s="353"/>
      <c r="D41" s="353"/>
    </row>
    <row r="42" spans="1:4">
      <c r="A42" s="550" t="s">
        <v>551</v>
      </c>
      <c r="B42" s="552"/>
      <c r="C42" s="765" t="s">
        <v>552</v>
      </c>
      <c r="D42" s="765"/>
    </row>
    <row r="43" spans="1:4">
      <c r="A43" s="551" t="s">
        <v>553</v>
      </c>
      <c r="B43" s="551"/>
      <c r="C43" s="766" t="s">
        <v>554</v>
      </c>
      <c r="D43" s="766"/>
    </row>
    <row r="49" spans="8:8">
      <c r="H49" s="273" t="s">
        <v>1096</v>
      </c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50"/>
  <sheetViews>
    <sheetView showGridLines="0" zoomScale="85" zoomScaleNormal="85" workbookViewId="0">
      <selection activeCell="H50" sqref="H50"/>
    </sheetView>
  </sheetViews>
  <sheetFormatPr baseColWidth="10" defaultRowHeight="12.75"/>
  <cols>
    <col min="1" max="1" width="1.140625" style="273" customWidth="1"/>
    <col min="2" max="2" width="60" style="273" customWidth="1"/>
    <col min="3" max="3" width="14.7109375" style="273" customWidth="1"/>
    <col min="4" max="4" width="15.140625" style="273" customWidth="1"/>
    <col min="5" max="5" width="12.85546875" style="273" customWidth="1"/>
    <col min="6" max="6" width="4.28515625" style="24" customWidth="1"/>
    <col min="7" max="16384" width="11.42578125" style="273"/>
  </cols>
  <sheetData>
    <row r="1" spans="1:6" ht="15" customHeight="1">
      <c r="A1" s="897" t="s">
        <v>444</v>
      </c>
      <c r="B1" s="898"/>
      <c r="C1" s="898"/>
      <c r="D1" s="898"/>
      <c r="E1" s="899"/>
    </row>
    <row r="2" spans="1:6" ht="18" customHeight="1">
      <c r="A2" s="893" t="s">
        <v>451</v>
      </c>
      <c r="B2" s="781"/>
      <c r="C2" s="781"/>
      <c r="D2" s="781"/>
      <c r="E2" s="894"/>
    </row>
    <row r="3" spans="1:6" ht="18" customHeight="1">
      <c r="A3" s="900" t="s">
        <v>1054</v>
      </c>
      <c r="B3" s="901"/>
      <c r="C3" s="901"/>
      <c r="D3" s="901"/>
      <c r="E3" s="902"/>
    </row>
    <row r="4" spans="1:6" s="24" customFormat="1" ht="6" customHeight="1"/>
    <row r="5" spans="1:6" s="24" customFormat="1" ht="6" customHeight="1"/>
    <row r="6" spans="1:6" s="24" customFormat="1" ht="14.25" customHeight="1">
      <c r="B6" s="443" t="s">
        <v>693</v>
      </c>
      <c r="C6" s="138"/>
      <c r="D6" s="30"/>
      <c r="E6" s="412"/>
      <c r="F6" s="31"/>
    </row>
    <row r="7" spans="1:6" s="24" customFormat="1" ht="6" customHeight="1"/>
    <row r="8" spans="1:6" s="24" customFormat="1" ht="6" customHeight="1"/>
    <row r="9" spans="1:6" s="24" customFormat="1" ht="14.25">
      <c r="A9" s="910" t="s">
        <v>74</v>
      </c>
      <c r="B9" s="910"/>
      <c r="C9" s="444" t="s">
        <v>201</v>
      </c>
      <c r="D9" s="444" t="s">
        <v>204</v>
      </c>
      <c r="E9" s="444" t="s">
        <v>495</v>
      </c>
    </row>
    <row r="10" spans="1:6" s="24" customFormat="1" ht="5.25" customHeight="1" thickBot="1">
      <c r="A10" s="396"/>
      <c r="B10" s="397"/>
      <c r="C10" s="416"/>
      <c r="D10" s="416"/>
      <c r="E10" s="416"/>
    </row>
    <row r="11" spans="1:6" s="24" customFormat="1" ht="13.5" thickBot="1">
      <c r="A11" s="445"/>
      <c r="B11" s="446" t="s">
        <v>414</v>
      </c>
      <c r="C11" s="638">
        <f>+C12+C13</f>
        <v>71752556.019999996</v>
      </c>
      <c r="D11" s="638">
        <f t="shared" ref="D11:E11" si="0">+D12+D13</f>
        <v>121669636.02999999</v>
      </c>
      <c r="E11" s="447">
        <f t="shared" si="0"/>
        <v>0</v>
      </c>
    </row>
    <row r="12" spans="1:6" s="24" customFormat="1">
      <c r="A12" s="911" t="s">
        <v>496</v>
      </c>
      <c r="B12" s="912"/>
      <c r="C12" s="639">
        <f>+[1]EAI!E33</f>
        <v>0</v>
      </c>
      <c r="D12" s="639">
        <f>+[1]EAI!H33</f>
        <v>0</v>
      </c>
      <c r="E12" s="449">
        <f>+[1]EAI!I33</f>
        <v>0</v>
      </c>
    </row>
    <row r="13" spans="1:6" s="24" customFormat="1" ht="13.5" thickBot="1">
      <c r="A13" s="913" t="s">
        <v>497</v>
      </c>
      <c r="B13" s="914"/>
      <c r="C13" s="626">
        <f>+EAI!E58</f>
        <v>71752556.019999996</v>
      </c>
      <c r="D13" s="626">
        <f>+EAI!H58</f>
        <v>121669636.02999999</v>
      </c>
      <c r="E13" s="451">
        <f>+[1]EAI!I46</f>
        <v>0</v>
      </c>
    </row>
    <row r="14" spans="1:6" s="24" customFormat="1" ht="13.5" thickBot="1">
      <c r="A14" s="452"/>
      <c r="B14" s="446" t="s">
        <v>415</v>
      </c>
      <c r="C14" s="638">
        <f>+C15+C16</f>
        <v>71752556.019999996</v>
      </c>
      <c r="D14" s="638">
        <f t="shared" ref="D14:E14" si="1">+D15+D16</f>
        <v>58379721.07</v>
      </c>
      <c r="E14" s="447">
        <f t="shared" si="1"/>
        <v>0</v>
      </c>
    </row>
    <row r="15" spans="1:6" s="24" customFormat="1">
      <c r="A15" s="915" t="s">
        <v>498</v>
      </c>
      <c r="B15" s="916"/>
      <c r="C15" s="448"/>
      <c r="D15" s="448"/>
      <c r="E15" s="449"/>
    </row>
    <row r="16" spans="1:6" s="24" customFormat="1" ht="13.5" thickBot="1">
      <c r="A16" s="917" t="s">
        <v>499</v>
      </c>
      <c r="B16" s="918"/>
      <c r="C16" s="636">
        <f>+CAdmon!D14</f>
        <v>71752556.019999996</v>
      </c>
      <c r="D16" s="636">
        <f>+CAdmon!H14</f>
        <v>58379721.07</v>
      </c>
      <c r="E16" s="454"/>
    </row>
    <row r="17" spans="1:5" s="24" customFormat="1" ht="13.5" thickBot="1">
      <c r="A17" s="455"/>
      <c r="B17" s="456" t="s">
        <v>416</v>
      </c>
      <c r="C17" s="457">
        <f>+C11-C14</f>
        <v>0</v>
      </c>
      <c r="D17" s="640">
        <f>+D11-D14</f>
        <v>63289914.959999986</v>
      </c>
      <c r="E17" s="458">
        <f>+E11-E14</f>
        <v>0</v>
      </c>
    </row>
    <row r="18" spans="1:5" s="24" customFormat="1" ht="13.5" thickBot="1"/>
    <row r="19" spans="1:5" s="24" customFormat="1" ht="15" thickBot="1">
      <c r="A19" s="919" t="s">
        <v>74</v>
      </c>
      <c r="B19" s="920"/>
      <c r="C19" s="459" t="s">
        <v>201</v>
      </c>
      <c r="D19" s="459" t="s">
        <v>204</v>
      </c>
      <c r="E19" s="460" t="s">
        <v>495</v>
      </c>
    </row>
    <row r="20" spans="1:5" s="24" customFormat="1" ht="6.75" customHeight="1">
      <c r="A20" s="461"/>
      <c r="B20" s="462"/>
      <c r="C20" s="462"/>
      <c r="D20" s="462"/>
      <c r="E20" s="463"/>
    </row>
    <row r="21" spans="1:5" s="24" customFormat="1">
      <c r="A21" s="921" t="s">
        <v>417</v>
      </c>
      <c r="B21" s="922"/>
      <c r="C21" s="450">
        <f>+C17</f>
        <v>0</v>
      </c>
      <c r="D21" s="626">
        <f t="shared" ref="D21:E21" si="2">+D17</f>
        <v>63289914.959999986</v>
      </c>
      <c r="E21" s="451">
        <f t="shared" si="2"/>
        <v>0</v>
      </c>
    </row>
    <row r="22" spans="1:5" s="24" customFormat="1" ht="6" customHeight="1">
      <c r="A22" s="464"/>
      <c r="B22" s="465"/>
      <c r="C22" s="450"/>
      <c r="D22" s="450"/>
      <c r="E22" s="451"/>
    </row>
    <row r="23" spans="1:5" s="24" customFormat="1">
      <c r="A23" s="921" t="s">
        <v>418</v>
      </c>
      <c r="B23" s="922"/>
      <c r="C23" s="450"/>
      <c r="D23" s="450"/>
      <c r="E23" s="451"/>
    </row>
    <row r="24" spans="1:5" s="24" customFormat="1" ht="7.5" customHeight="1" thickBot="1">
      <c r="A24" s="466"/>
      <c r="B24" s="467"/>
      <c r="C24" s="453"/>
      <c r="D24" s="453"/>
      <c r="E24" s="454"/>
    </row>
    <row r="25" spans="1:5" s="24" customFormat="1" ht="13.5" thickBot="1">
      <c r="A25" s="466"/>
      <c r="B25" s="456" t="s">
        <v>419</v>
      </c>
      <c r="C25" s="468">
        <f>+C21-C23</f>
        <v>0</v>
      </c>
      <c r="D25" s="637">
        <f t="shared" ref="D25:E25" si="3">+D21-D23</f>
        <v>63289914.959999986</v>
      </c>
      <c r="E25" s="469">
        <f t="shared" si="3"/>
        <v>0</v>
      </c>
    </row>
    <row r="26" spans="1:5" s="24" customFormat="1" ht="13.5" thickBot="1"/>
    <row r="27" spans="1:5" s="24" customFormat="1" ht="15" thickBot="1">
      <c r="A27" s="908" t="s">
        <v>74</v>
      </c>
      <c r="B27" s="909"/>
      <c r="C27" s="470" t="s">
        <v>201</v>
      </c>
      <c r="D27" s="470" t="s">
        <v>204</v>
      </c>
      <c r="E27" s="471" t="s">
        <v>495</v>
      </c>
    </row>
    <row r="28" spans="1:5" s="24" customFormat="1" ht="5.25" customHeight="1">
      <c r="A28" s="461"/>
      <c r="B28" s="462"/>
      <c r="C28" s="462"/>
      <c r="D28" s="462"/>
      <c r="E28" s="463"/>
    </row>
    <row r="29" spans="1:5" s="24" customFormat="1">
      <c r="A29" s="921" t="s">
        <v>420</v>
      </c>
      <c r="B29" s="922"/>
      <c r="C29" s="450">
        <f>+[1]EAI!E52</f>
        <v>0</v>
      </c>
      <c r="D29" s="450">
        <f>+[1]EAI!H51</f>
        <v>0</v>
      </c>
      <c r="E29" s="451">
        <f>+[1]EAI!I54</f>
        <v>0</v>
      </c>
    </row>
    <row r="30" spans="1:5" s="24" customFormat="1" ht="5.25" customHeight="1">
      <c r="A30" s="464"/>
      <c r="B30" s="465"/>
      <c r="C30" s="450"/>
      <c r="D30" s="450"/>
      <c r="E30" s="451"/>
    </row>
    <row r="31" spans="1:5" s="24" customFormat="1" ht="13.5" thickBot="1">
      <c r="A31" s="923" t="s">
        <v>421</v>
      </c>
      <c r="B31" s="924"/>
      <c r="C31" s="453"/>
      <c r="D31" s="453"/>
      <c r="E31" s="454"/>
    </row>
    <row r="32" spans="1:5" s="24" customFormat="1" ht="13.5" customHeight="1" thickBot="1">
      <c r="A32" s="401"/>
      <c r="B32" s="472"/>
      <c r="C32" s="450"/>
      <c r="D32" s="450"/>
      <c r="E32" s="450"/>
    </row>
    <row r="33" spans="1:6" s="24" customFormat="1" ht="13.5" thickBot="1">
      <c r="A33" s="452"/>
      <c r="B33" s="446" t="s">
        <v>422</v>
      </c>
      <c r="C33" s="473">
        <f>+C29-C31</f>
        <v>0</v>
      </c>
      <c r="D33" s="473">
        <f t="shared" ref="D33:E33" si="4">+D29-D31</f>
        <v>0</v>
      </c>
      <c r="E33" s="474">
        <f t="shared" si="4"/>
        <v>0</v>
      </c>
    </row>
    <row r="34" spans="1:6" s="24" customFormat="1" ht="15" customHeight="1"/>
    <row r="35" spans="1:6" s="24" customFormat="1" ht="15" customHeight="1">
      <c r="A35" s="16" t="s">
        <v>76</v>
      </c>
      <c r="B35" s="16"/>
      <c r="C35" s="16"/>
      <c r="D35" s="16"/>
      <c r="E35" s="16"/>
    </row>
    <row r="36" spans="1:6" s="24" customFormat="1" ht="45" customHeight="1">
      <c r="B36" s="925" t="s">
        <v>423</v>
      </c>
      <c r="C36" s="925"/>
      <c r="D36" s="925"/>
      <c r="E36" s="925"/>
    </row>
    <row r="37" spans="1:6" s="24" customFormat="1" ht="27" customHeight="1">
      <c r="B37" s="925" t="s">
        <v>424</v>
      </c>
      <c r="C37" s="925"/>
      <c r="D37" s="925"/>
      <c r="E37" s="925"/>
    </row>
    <row r="38" spans="1:6" s="24" customFormat="1">
      <c r="B38" s="926" t="s">
        <v>425</v>
      </c>
      <c r="C38" s="926"/>
      <c r="D38" s="926"/>
      <c r="E38" s="926"/>
    </row>
    <row r="39" spans="1:6" s="24" customFormat="1">
      <c r="B39" s="159"/>
      <c r="C39" s="159"/>
      <c r="D39" s="159"/>
      <c r="E39" s="159"/>
    </row>
    <row r="40" spans="1:6" s="24" customFormat="1">
      <c r="B40" s="159"/>
      <c r="C40" s="159"/>
      <c r="D40" s="159"/>
      <c r="E40" s="159"/>
    </row>
    <row r="41" spans="1:6" s="24" customFormat="1" ht="10.5" customHeight="1">
      <c r="B41" s="31"/>
      <c r="D41" s="31"/>
      <c r="E41" s="31"/>
    </row>
    <row r="42" spans="1:6">
      <c r="B42" s="442" t="s">
        <v>551</v>
      </c>
      <c r="C42" s="822" t="s">
        <v>552</v>
      </c>
      <c r="D42" s="822"/>
      <c r="E42" s="822"/>
      <c r="F42" s="273"/>
    </row>
    <row r="43" spans="1:6">
      <c r="B43" s="282" t="s">
        <v>553</v>
      </c>
      <c r="C43" s="822" t="s">
        <v>554</v>
      </c>
      <c r="D43" s="822"/>
      <c r="E43" s="822"/>
    </row>
    <row r="50" spans="8:8">
      <c r="H50" s="273" t="s">
        <v>1097</v>
      </c>
    </row>
  </sheetData>
  <mergeCells count="19"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topLeftCell="E1" zoomScale="85" zoomScaleNormal="85" workbookViewId="0">
      <selection activeCell="O75" sqref="O75"/>
    </sheetView>
  </sheetViews>
  <sheetFormatPr baseColWidth="10" defaultRowHeight="12.75"/>
  <cols>
    <col min="1" max="1" width="2.140625" style="24" customWidth="1"/>
    <col min="2" max="3" width="3.7109375" style="273" customWidth="1"/>
    <col min="4" max="4" width="65.7109375" style="273" customWidth="1"/>
    <col min="5" max="5" width="14" style="273" customWidth="1"/>
    <col min="6" max="6" width="14.28515625" style="273" customWidth="1"/>
    <col min="7" max="7" width="14.5703125" style="273" customWidth="1"/>
    <col min="8" max="8" width="16.5703125" style="273" customWidth="1"/>
    <col min="9" max="9" width="13.5703125" style="273" customWidth="1"/>
    <col min="10" max="10" width="14.5703125" style="273" customWidth="1"/>
    <col min="11" max="11" width="14.28515625" style="273" customWidth="1"/>
    <col min="12" max="12" width="14.7109375" style="273" customWidth="1"/>
    <col min="13" max="13" width="3.140625" style="24" customWidth="1"/>
    <col min="14" max="16384" width="11.42578125" style="273"/>
  </cols>
  <sheetData>
    <row r="1" spans="2:16" ht="6" customHeight="1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2:16" ht="13.5" customHeight="1">
      <c r="B2" s="781" t="s">
        <v>452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2:16" ht="20.25" customHeight="1">
      <c r="B3" s="781" t="s">
        <v>1035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</row>
    <row r="4" spans="2:16" s="24" customFormat="1" ht="8.2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2:16" s="24" customFormat="1" ht="24" customHeight="1">
      <c r="D5" s="29" t="s">
        <v>3</v>
      </c>
      <c r="E5" s="287" t="s">
        <v>550</v>
      </c>
      <c r="F5" s="287"/>
      <c r="G5" s="287"/>
      <c r="H5" s="287"/>
      <c r="I5" s="71"/>
      <c r="J5" s="71"/>
      <c r="K5" s="75"/>
      <c r="L5" s="243"/>
    </row>
    <row r="6" spans="2:16" s="24" customFormat="1" ht="8.25" customHeigh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2:16">
      <c r="B7" s="880" t="s">
        <v>74</v>
      </c>
      <c r="C7" s="933"/>
      <c r="D7" s="881"/>
      <c r="E7" s="877" t="s">
        <v>229</v>
      </c>
      <c r="F7" s="877"/>
      <c r="G7" s="877"/>
      <c r="H7" s="877"/>
      <c r="I7" s="877"/>
      <c r="J7" s="877"/>
      <c r="K7" s="877"/>
      <c r="L7" s="877" t="s">
        <v>223</v>
      </c>
    </row>
    <row r="8" spans="2:16" ht="25.5">
      <c r="B8" s="882"/>
      <c r="C8" s="839"/>
      <c r="D8" s="883"/>
      <c r="E8" s="384" t="s">
        <v>224</v>
      </c>
      <c r="F8" s="384" t="s">
        <v>225</v>
      </c>
      <c r="G8" s="384" t="s">
        <v>203</v>
      </c>
      <c r="H8" s="384" t="s">
        <v>397</v>
      </c>
      <c r="I8" s="384" t="s">
        <v>204</v>
      </c>
      <c r="J8" s="384" t="s">
        <v>398</v>
      </c>
      <c r="K8" s="384" t="s">
        <v>226</v>
      </c>
      <c r="L8" s="877"/>
    </row>
    <row r="9" spans="2:16" ht="15.75" customHeight="1">
      <c r="B9" s="884"/>
      <c r="C9" s="934"/>
      <c r="D9" s="885"/>
      <c r="E9" s="384">
        <v>1</v>
      </c>
      <c r="F9" s="384">
        <v>2</v>
      </c>
      <c r="G9" s="384" t="s">
        <v>227</v>
      </c>
      <c r="H9" s="384">
        <v>4</v>
      </c>
      <c r="I9" s="384">
        <v>5</v>
      </c>
      <c r="J9" s="384">
        <v>6</v>
      </c>
      <c r="K9" s="384">
        <v>7</v>
      </c>
      <c r="L9" s="384" t="s">
        <v>459</v>
      </c>
    </row>
    <row r="10" spans="2:16" ht="15" customHeight="1">
      <c r="B10" s="927" t="s">
        <v>266</v>
      </c>
      <c r="C10" s="914"/>
      <c r="D10" s="928"/>
      <c r="E10" s="475"/>
      <c r="F10" s="476"/>
      <c r="G10" s="476"/>
      <c r="H10" s="476"/>
      <c r="I10" s="476"/>
      <c r="J10" s="476"/>
      <c r="K10" s="476"/>
      <c r="L10" s="476"/>
    </row>
    <row r="11" spans="2:16">
      <c r="B11" s="385"/>
      <c r="C11" s="931" t="s">
        <v>267</v>
      </c>
      <c r="D11" s="932"/>
      <c r="E11" s="477">
        <f>SUM(E12:E13)</f>
        <v>0</v>
      </c>
      <c r="F11" s="477">
        <f t="shared" ref="F11:L11" si="0">SUM(F12:F13)</f>
        <v>0</v>
      </c>
      <c r="G11" s="477">
        <f t="shared" si="0"/>
        <v>0</v>
      </c>
      <c r="H11" s="477">
        <f t="shared" si="0"/>
        <v>0</v>
      </c>
      <c r="I11" s="477">
        <f t="shared" si="0"/>
        <v>0</v>
      </c>
      <c r="J11" s="477">
        <f t="shared" si="0"/>
        <v>0</v>
      </c>
      <c r="K11" s="477">
        <f t="shared" si="0"/>
        <v>0</v>
      </c>
      <c r="L11" s="477">
        <f t="shared" si="0"/>
        <v>0</v>
      </c>
    </row>
    <row r="12" spans="2:16">
      <c r="B12" s="385"/>
      <c r="C12" s="465"/>
      <c r="D12" s="386" t="s">
        <v>268</v>
      </c>
      <c r="E12" s="389"/>
      <c r="F12" s="389"/>
      <c r="G12" s="389">
        <f>+E12+F12</f>
        <v>0</v>
      </c>
      <c r="H12" s="510"/>
      <c r="I12" s="389"/>
      <c r="J12" s="510"/>
      <c r="K12" s="389"/>
      <c r="L12" s="389">
        <f t="shared" ref="L12:L39" si="1">+G12-I12</f>
        <v>0</v>
      </c>
    </row>
    <row r="13" spans="2:16">
      <c r="B13" s="385"/>
      <c r="C13" s="465"/>
      <c r="D13" s="386" t="s">
        <v>269</v>
      </c>
      <c r="E13" s="450"/>
      <c r="F13" s="476"/>
      <c r="G13" s="476"/>
      <c r="H13" s="500"/>
      <c r="I13" s="500"/>
      <c r="J13" s="476"/>
      <c r="K13" s="476"/>
      <c r="L13" s="476">
        <f t="shared" si="1"/>
        <v>0</v>
      </c>
    </row>
    <row r="14" spans="2:16">
      <c r="B14" s="385"/>
      <c r="C14" s="931" t="s">
        <v>270</v>
      </c>
      <c r="D14" s="932"/>
      <c r="E14" s="591">
        <f>SUM(E15:E22)</f>
        <v>68401506.140000001</v>
      </c>
      <c r="F14" s="407">
        <f>SUM(F15:F22)</f>
        <v>74458062.400000006</v>
      </c>
      <c r="G14" s="407">
        <f>+E14+F14</f>
        <v>142859568.54000002</v>
      </c>
      <c r="H14" s="591">
        <f>+H15+H16+H17</f>
        <v>54621014.439999998</v>
      </c>
      <c r="I14" s="592">
        <f t="shared" ref="I14:K14" si="2">SUM(I15:I22)</f>
        <v>54621014.439999998</v>
      </c>
      <c r="J14" s="407">
        <f t="shared" si="2"/>
        <v>54621014.439999998</v>
      </c>
      <c r="K14" s="407">
        <f t="shared" si="2"/>
        <v>54621014.439999998</v>
      </c>
      <c r="L14" s="407">
        <f t="shared" si="1"/>
        <v>88238554.100000024</v>
      </c>
      <c r="O14" s="607"/>
      <c r="P14" s="607"/>
    </row>
    <row r="15" spans="2:16">
      <c r="B15" s="385"/>
      <c r="C15" s="465"/>
      <c r="D15" s="386" t="s">
        <v>271</v>
      </c>
      <c r="E15" s="606">
        <v>41036494.119999997</v>
      </c>
      <c r="F15" s="669">
        <v>22237761.34</v>
      </c>
      <c r="G15" s="669">
        <f>+E15+F15</f>
        <v>63274255.459999993</v>
      </c>
      <c r="H15" s="669">
        <v>26479416.359999999</v>
      </c>
      <c r="I15" s="748">
        <v>26479416.359999999</v>
      </c>
      <c r="J15" s="669">
        <v>26479416.359999999</v>
      </c>
      <c r="K15" s="747">
        <v>26479416.359999999</v>
      </c>
      <c r="L15" s="669">
        <f t="shared" si="1"/>
        <v>36794839.099999994</v>
      </c>
      <c r="O15" s="607"/>
      <c r="P15" s="607"/>
    </row>
    <row r="16" spans="2:16">
      <c r="B16" s="385"/>
      <c r="C16" s="465"/>
      <c r="D16" s="386" t="s">
        <v>272</v>
      </c>
      <c r="E16" s="606"/>
      <c r="F16" s="669"/>
      <c r="G16" s="669"/>
      <c r="H16" s="669">
        <v>0</v>
      </c>
      <c r="I16" s="748">
        <v>0</v>
      </c>
      <c r="J16" s="669">
        <v>0</v>
      </c>
      <c r="K16" s="746">
        <v>0</v>
      </c>
      <c r="L16" s="669"/>
      <c r="O16" s="607"/>
      <c r="P16" s="607"/>
    </row>
    <row r="17" spans="2:12">
      <c r="B17" s="385"/>
      <c r="C17" s="465"/>
      <c r="D17" s="386" t="s">
        <v>273</v>
      </c>
      <c r="E17" s="606">
        <v>27365012.02</v>
      </c>
      <c r="F17" s="669">
        <v>52220301.060000002</v>
      </c>
      <c r="G17" s="669">
        <f>+E17+F17</f>
        <v>79585313.079999998</v>
      </c>
      <c r="H17" s="669">
        <v>28141598.079999998</v>
      </c>
      <c r="I17" s="746">
        <v>28141598.079999998</v>
      </c>
      <c r="J17" s="669">
        <v>28141598.079999998</v>
      </c>
      <c r="K17" s="745">
        <v>28141598.079999998</v>
      </c>
      <c r="L17" s="669">
        <f t="shared" si="1"/>
        <v>51443715</v>
      </c>
    </row>
    <row r="18" spans="2:12">
      <c r="B18" s="385"/>
      <c r="C18" s="465"/>
      <c r="D18" s="386" t="s">
        <v>274</v>
      </c>
      <c r="E18" s="450"/>
      <c r="F18" s="476"/>
      <c r="G18" s="476"/>
      <c r="H18" s="476"/>
      <c r="I18" s="475"/>
      <c r="J18" s="476"/>
      <c r="K18" s="475"/>
      <c r="L18" s="476">
        <f t="shared" si="1"/>
        <v>0</v>
      </c>
    </row>
    <row r="19" spans="2:12">
      <c r="B19" s="385"/>
      <c r="C19" s="465"/>
      <c r="D19" s="386" t="s">
        <v>275</v>
      </c>
      <c r="E19" s="450"/>
      <c r="F19" s="476"/>
      <c r="G19" s="476"/>
      <c r="H19" s="500"/>
      <c r="I19" s="476"/>
      <c r="J19" s="476"/>
      <c r="K19" s="475"/>
      <c r="L19" s="476">
        <f t="shared" si="1"/>
        <v>0</v>
      </c>
    </row>
    <row r="20" spans="2:12">
      <c r="B20" s="385"/>
      <c r="C20" s="465"/>
      <c r="D20" s="386" t="s">
        <v>276</v>
      </c>
      <c r="E20" s="450"/>
      <c r="F20" s="476"/>
      <c r="G20" s="476"/>
      <c r="H20" s="500"/>
      <c r="I20" s="500"/>
      <c r="J20" s="476"/>
      <c r="K20" s="476"/>
      <c r="L20" s="476">
        <f t="shared" si="1"/>
        <v>0</v>
      </c>
    </row>
    <row r="21" spans="2:12">
      <c r="B21" s="385"/>
      <c r="C21" s="465"/>
      <c r="D21" s="386" t="s">
        <v>277</v>
      </c>
      <c r="E21" s="450"/>
      <c r="F21" s="476"/>
      <c r="G21" s="476"/>
      <c r="H21" s="500"/>
      <c r="I21" s="500"/>
      <c r="J21" s="476"/>
      <c r="K21" s="476"/>
      <c r="L21" s="476">
        <f t="shared" si="1"/>
        <v>0</v>
      </c>
    </row>
    <row r="22" spans="2:12">
      <c r="B22" s="385"/>
      <c r="C22" s="465"/>
      <c r="D22" s="386" t="s">
        <v>278</v>
      </c>
      <c r="E22" s="450"/>
      <c r="F22" s="476"/>
      <c r="G22" s="476"/>
      <c r="H22" s="476"/>
      <c r="I22" s="450"/>
      <c r="J22" s="476"/>
      <c r="K22" s="475"/>
      <c r="L22" s="476">
        <f t="shared" si="1"/>
        <v>0</v>
      </c>
    </row>
    <row r="23" spans="2:12">
      <c r="B23" s="385"/>
      <c r="C23" s="931" t="s">
        <v>279</v>
      </c>
      <c r="D23" s="932"/>
      <c r="E23" s="591">
        <f>SUM(E24:E26)</f>
        <v>3351049.88</v>
      </c>
      <c r="F23" s="407">
        <f t="shared" ref="F23:G23" si="3">SUM(F24:F26)</f>
        <v>4032389.86</v>
      </c>
      <c r="G23" s="604">
        <f t="shared" si="3"/>
        <v>7383439.7400000002</v>
      </c>
      <c r="H23" s="407">
        <f t="shared" ref="H23" si="4">SUM(H24:H26)</f>
        <v>3758706.63</v>
      </c>
      <c r="I23" s="604">
        <f t="shared" ref="I23" si="5">SUM(I24:I26)</f>
        <v>3758706.63</v>
      </c>
      <c r="J23" s="407">
        <f t="shared" ref="J23" si="6">SUM(J24:J26)</f>
        <v>3758706.63</v>
      </c>
      <c r="K23" s="604">
        <f t="shared" ref="K23" si="7">SUM(K24:K26)</f>
        <v>3758706.63</v>
      </c>
      <c r="L23" s="407">
        <f t="shared" si="1"/>
        <v>3624733.1100000003</v>
      </c>
    </row>
    <row r="24" spans="2:12">
      <c r="B24" s="385"/>
      <c r="C24" s="465"/>
      <c r="D24" s="386" t="s">
        <v>280</v>
      </c>
      <c r="E24" s="742">
        <v>3351049.88</v>
      </c>
      <c r="F24" s="743">
        <v>4032389.86</v>
      </c>
      <c r="G24" s="669">
        <f>+E24+F24</f>
        <v>7383439.7400000002</v>
      </c>
      <c r="H24" s="669">
        <v>3758706.63</v>
      </c>
      <c r="I24" s="744">
        <v>3758706.63</v>
      </c>
      <c r="J24" s="669">
        <v>3758706.63</v>
      </c>
      <c r="K24" s="744">
        <v>3758706.63</v>
      </c>
      <c r="L24" s="669">
        <f t="shared" si="1"/>
        <v>3624733.1100000003</v>
      </c>
    </row>
    <row r="25" spans="2:12">
      <c r="B25" s="385"/>
      <c r="C25" s="465"/>
      <c r="D25" s="386" t="s">
        <v>281</v>
      </c>
      <c r="E25" s="450"/>
      <c r="F25" s="476"/>
      <c r="G25" s="476"/>
      <c r="H25" s="476"/>
      <c r="I25" s="475"/>
      <c r="J25" s="476"/>
      <c r="K25" s="475"/>
      <c r="L25" s="476">
        <f t="shared" si="1"/>
        <v>0</v>
      </c>
    </row>
    <row r="26" spans="2:12">
      <c r="B26" s="385"/>
      <c r="C26" s="465"/>
      <c r="D26" s="386" t="s">
        <v>282</v>
      </c>
      <c r="E26" s="450"/>
      <c r="F26" s="476"/>
      <c r="G26" s="476"/>
      <c r="H26" s="476"/>
      <c r="I26" s="450"/>
      <c r="J26" s="476"/>
      <c r="K26" s="475"/>
      <c r="L26" s="476">
        <f t="shared" si="1"/>
        <v>0</v>
      </c>
    </row>
    <row r="27" spans="2:12">
      <c r="B27" s="385"/>
      <c r="C27" s="931" t="s">
        <v>283</v>
      </c>
      <c r="D27" s="932"/>
      <c r="E27" s="478">
        <f>SUM(E28:E29)</f>
        <v>0</v>
      </c>
      <c r="F27" s="478"/>
      <c r="G27" s="479"/>
      <c r="H27" s="514"/>
      <c r="I27" s="513"/>
      <c r="J27" s="479"/>
      <c r="K27" s="478"/>
      <c r="L27" s="479">
        <f t="shared" si="1"/>
        <v>0</v>
      </c>
    </row>
    <row r="28" spans="2:12">
      <c r="B28" s="385"/>
      <c r="C28" s="465"/>
      <c r="D28" s="386" t="s">
        <v>284</v>
      </c>
      <c r="E28" s="475"/>
      <c r="F28" s="476"/>
      <c r="G28" s="476"/>
      <c r="H28" s="476"/>
      <c r="I28" s="476"/>
      <c r="J28" s="500"/>
      <c r="K28" s="476"/>
      <c r="L28" s="476">
        <f t="shared" si="1"/>
        <v>0</v>
      </c>
    </row>
    <row r="29" spans="2:12">
      <c r="B29" s="385"/>
      <c r="C29" s="465"/>
      <c r="D29" s="386" t="s">
        <v>285</v>
      </c>
      <c r="E29" s="475"/>
      <c r="F29" s="476"/>
      <c r="G29" s="476"/>
      <c r="H29" s="476"/>
      <c r="I29" s="476"/>
      <c r="J29" s="500"/>
      <c r="K29" s="476"/>
      <c r="L29" s="476">
        <f t="shared" si="1"/>
        <v>0</v>
      </c>
    </row>
    <row r="30" spans="2:12">
      <c r="B30" s="385"/>
      <c r="C30" s="931" t="s">
        <v>286</v>
      </c>
      <c r="D30" s="932"/>
      <c r="E30" s="478">
        <f>SUM(E31:E34)</f>
        <v>0</v>
      </c>
      <c r="F30" s="478"/>
      <c r="G30" s="479"/>
      <c r="H30" s="478"/>
      <c r="I30" s="478"/>
      <c r="J30" s="478"/>
      <c r="K30" s="478"/>
      <c r="L30" s="479">
        <f t="shared" si="1"/>
        <v>0</v>
      </c>
    </row>
    <row r="31" spans="2:12">
      <c r="B31" s="385"/>
      <c r="C31" s="465"/>
      <c r="D31" s="386" t="s">
        <v>287</v>
      </c>
      <c r="E31" s="475"/>
      <c r="F31" s="476"/>
      <c r="G31" s="476"/>
      <c r="H31" s="476"/>
      <c r="I31" s="476"/>
      <c r="J31" s="476"/>
      <c r="K31" s="476"/>
      <c r="L31" s="476">
        <f t="shared" si="1"/>
        <v>0</v>
      </c>
    </row>
    <row r="32" spans="2:12">
      <c r="B32" s="385"/>
      <c r="C32" s="465"/>
      <c r="D32" s="386" t="s">
        <v>288</v>
      </c>
      <c r="E32" s="475"/>
      <c r="F32" s="476"/>
      <c r="G32" s="476"/>
      <c r="H32" s="476"/>
      <c r="I32" s="476"/>
      <c r="J32" s="476"/>
      <c r="K32" s="476"/>
      <c r="L32" s="476">
        <f t="shared" si="1"/>
        <v>0</v>
      </c>
    </row>
    <row r="33" spans="1:13">
      <c r="B33" s="385"/>
      <c r="C33" s="465"/>
      <c r="D33" s="386" t="s">
        <v>289</v>
      </c>
      <c r="E33" s="475"/>
      <c r="F33" s="476"/>
      <c r="G33" s="476"/>
      <c r="H33" s="476"/>
      <c r="I33" s="476"/>
      <c r="J33" s="476"/>
      <c r="K33" s="476"/>
      <c r="L33" s="476">
        <f t="shared" si="1"/>
        <v>0</v>
      </c>
    </row>
    <row r="34" spans="1:13">
      <c r="B34" s="385"/>
      <c r="C34" s="465"/>
      <c r="D34" s="386" t="s">
        <v>290</v>
      </c>
      <c r="E34" s="475"/>
      <c r="F34" s="476"/>
      <c r="G34" s="476"/>
      <c r="H34" s="476"/>
      <c r="I34" s="476"/>
      <c r="J34" s="476"/>
      <c r="K34" s="476"/>
      <c r="L34" s="476">
        <f t="shared" si="1"/>
        <v>0</v>
      </c>
    </row>
    <row r="35" spans="1:13">
      <c r="B35" s="385"/>
      <c r="C35" s="931" t="s">
        <v>291</v>
      </c>
      <c r="D35" s="932"/>
      <c r="E35" s="478">
        <f>SUM(E36)</f>
        <v>0</v>
      </c>
      <c r="F35" s="478"/>
      <c r="G35" s="479"/>
      <c r="H35" s="478"/>
      <c r="I35" s="478"/>
      <c r="J35" s="478"/>
      <c r="K35" s="478"/>
      <c r="L35" s="479">
        <f t="shared" si="1"/>
        <v>0</v>
      </c>
    </row>
    <row r="36" spans="1:13">
      <c r="B36" s="385"/>
      <c r="C36" s="465"/>
      <c r="D36" s="386" t="s">
        <v>292</v>
      </c>
      <c r="E36" s="475"/>
      <c r="F36" s="476"/>
      <c r="G36" s="476"/>
      <c r="H36" s="476"/>
      <c r="I36" s="476"/>
      <c r="J36" s="476"/>
      <c r="K36" s="476"/>
      <c r="L36" s="476">
        <f t="shared" si="1"/>
        <v>0</v>
      </c>
    </row>
    <row r="37" spans="1:13" ht="15" customHeight="1">
      <c r="B37" s="927" t="s">
        <v>293</v>
      </c>
      <c r="C37" s="914"/>
      <c r="D37" s="928"/>
      <c r="E37" s="475"/>
      <c r="F37" s="476"/>
      <c r="G37" s="476"/>
      <c r="H37" s="476"/>
      <c r="I37" s="476"/>
      <c r="J37" s="476"/>
      <c r="K37" s="476"/>
      <c r="L37" s="476">
        <f t="shared" si="1"/>
        <v>0</v>
      </c>
    </row>
    <row r="38" spans="1:13" ht="15" customHeight="1">
      <c r="B38" s="927" t="s">
        <v>294</v>
      </c>
      <c r="C38" s="914"/>
      <c r="D38" s="928"/>
      <c r="E38" s="475"/>
      <c r="F38" s="476"/>
      <c r="G38" s="476"/>
      <c r="H38" s="476"/>
      <c r="I38" s="476"/>
      <c r="J38" s="476"/>
      <c r="K38" s="476"/>
      <c r="L38" s="476">
        <f t="shared" si="1"/>
        <v>0</v>
      </c>
    </row>
    <row r="39" spans="1:13" ht="15.75" customHeight="1">
      <c r="B39" s="927" t="s">
        <v>295</v>
      </c>
      <c r="C39" s="914"/>
      <c r="D39" s="928"/>
      <c r="E39" s="475"/>
      <c r="F39" s="476"/>
      <c r="G39" s="476"/>
      <c r="H39" s="476"/>
      <c r="I39" s="476"/>
      <c r="J39" s="476"/>
      <c r="K39" s="476"/>
      <c r="L39" s="476">
        <f t="shared" si="1"/>
        <v>0</v>
      </c>
    </row>
    <row r="40" spans="1:13">
      <c r="B40" s="480"/>
      <c r="C40" s="481"/>
      <c r="D40" s="482"/>
      <c r="E40" s="483"/>
      <c r="F40" s="484"/>
      <c r="G40" s="484"/>
      <c r="H40" s="484"/>
      <c r="I40" s="484"/>
      <c r="J40" s="484"/>
      <c r="K40" s="484"/>
      <c r="L40" s="484"/>
    </row>
    <row r="41" spans="1:13" s="383" customFormat="1" ht="16.5" customHeight="1">
      <c r="A41" s="304"/>
      <c r="B41" s="410"/>
      <c r="C41" s="929" t="s">
        <v>228</v>
      </c>
      <c r="D41" s="930"/>
      <c r="E41" s="405">
        <f>+E11+E14+E23+E27+E30+E35+E37+E38+E39</f>
        <v>71752556.019999996</v>
      </c>
      <c r="F41" s="405">
        <f t="shared" ref="F41:L41" si="8">+F11+F14+F23+F27+F30+F35+F37+F38+F39</f>
        <v>78490452.260000005</v>
      </c>
      <c r="G41" s="405">
        <f t="shared" si="8"/>
        <v>150243008.28000003</v>
      </c>
      <c r="H41" s="405">
        <f t="shared" si="8"/>
        <v>58379721.07</v>
      </c>
      <c r="I41" s="405">
        <f t="shared" si="8"/>
        <v>58379721.07</v>
      </c>
      <c r="J41" s="405">
        <f t="shared" si="8"/>
        <v>58379721.07</v>
      </c>
      <c r="K41" s="405">
        <f t="shared" si="8"/>
        <v>58379721.07</v>
      </c>
      <c r="L41" s="405">
        <f t="shared" si="8"/>
        <v>91863287.210000023</v>
      </c>
      <c r="M41" s="304"/>
    </row>
    <row r="42" spans="1:13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3">
      <c r="B43" s="16" t="s">
        <v>76</v>
      </c>
      <c r="F43" s="24"/>
      <c r="G43" s="24"/>
      <c r="H43" s="24"/>
      <c r="I43" s="24"/>
      <c r="J43" s="24"/>
      <c r="K43" s="24"/>
      <c r="L43" s="24"/>
    </row>
    <row r="46" spans="1:13">
      <c r="D46" s="635"/>
      <c r="G46" s="277"/>
      <c r="H46" s="279"/>
      <c r="I46" s="279"/>
      <c r="J46" s="279"/>
      <c r="K46" s="279"/>
      <c r="L46" s="277"/>
    </row>
    <row r="47" spans="1:13">
      <c r="D47" s="282" t="s">
        <v>668</v>
      </c>
      <c r="G47" s="822" t="s">
        <v>552</v>
      </c>
      <c r="H47" s="822"/>
      <c r="I47" s="822"/>
      <c r="J47" s="822"/>
      <c r="K47" s="822"/>
      <c r="L47" s="822"/>
    </row>
    <row r="48" spans="1:13">
      <c r="D48" s="282" t="s">
        <v>553</v>
      </c>
      <c r="G48" s="766" t="s">
        <v>554</v>
      </c>
      <c r="H48" s="766"/>
      <c r="I48" s="766"/>
      <c r="J48" s="766"/>
      <c r="K48" s="766"/>
      <c r="L48" s="766"/>
    </row>
    <row r="52" spans="14:14">
      <c r="N52" s="757"/>
    </row>
    <row r="75" spans="15:15">
      <c r="O75" s="757" t="s">
        <v>1099</v>
      </c>
    </row>
  </sheetData>
  <mergeCells count="19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ageMargins left="0.25" right="0.7" top="0.44" bottom="0.75" header="0.3" footer="0.3"/>
  <pageSetup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3"/>
  <sheetViews>
    <sheetView showGridLines="0" showRuler="0" zoomScale="85" zoomScaleNormal="85" zoomScalePageLayoutView="70" workbookViewId="0">
      <selection activeCell="J65" sqref="J65"/>
    </sheetView>
  </sheetViews>
  <sheetFormatPr baseColWidth="10" defaultRowHeight="12.75"/>
  <cols>
    <col min="1" max="1" width="4.28515625" style="24" customWidth="1"/>
    <col min="2" max="2" width="24.28515625" style="24" customWidth="1"/>
    <col min="3" max="3" width="23.7109375" style="24" customWidth="1"/>
    <col min="4" max="5" width="20.5703125" style="24" customWidth="1"/>
    <col min="6" max="6" width="7.7109375" style="24" customWidth="1"/>
    <col min="7" max="7" width="27.140625" style="51" customWidth="1"/>
    <col min="8" max="8" width="33.85546875" style="51" customWidth="1"/>
    <col min="9" max="10" width="20.5703125" style="24" customWidth="1"/>
    <col min="11" max="11" width="4.28515625" style="24" customWidth="1"/>
    <col min="12" max="16384" width="11.42578125" style="24"/>
  </cols>
  <sheetData>
    <row r="3" spans="1:11">
      <c r="A3" s="22"/>
      <c r="B3" s="23"/>
      <c r="C3" s="760" t="s">
        <v>435</v>
      </c>
      <c r="D3" s="760"/>
      <c r="E3" s="760"/>
      <c r="F3" s="760"/>
      <c r="G3" s="760"/>
      <c r="H3" s="760"/>
      <c r="I3" s="760"/>
      <c r="J3" s="23"/>
      <c r="K3" s="23"/>
    </row>
    <row r="4" spans="1:11">
      <c r="A4" s="22"/>
      <c r="B4" s="23"/>
      <c r="C4" s="760" t="s">
        <v>1037</v>
      </c>
      <c r="D4" s="760"/>
      <c r="E4" s="760"/>
      <c r="F4" s="760"/>
      <c r="G4" s="760"/>
      <c r="H4" s="760"/>
      <c r="I4" s="760"/>
      <c r="J4" s="23"/>
      <c r="K4" s="23"/>
    </row>
    <row r="5" spans="1:11">
      <c r="A5" s="22"/>
      <c r="B5" s="23"/>
      <c r="C5" s="760" t="s">
        <v>0</v>
      </c>
      <c r="D5" s="760"/>
      <c r="E5" s="760"/>
      <c r="F5" s="760"/>
      <c r="G5" s="760"/>
      <c r="H5" s="760"/>
      <c r="I5" s="760"/>
      <c r="J5" s="23"/>
      <c r="K5" s="23"/>
    </row>
    <row r="6" spans="1:11" ht="9" customHeight="1">
      <c r="A6" s="25"/>
      <c r="B6" s="25"/>
      <c r="C6" s="26"/>
      <c r="D6" s="26"/>
      <c r="E6" s="26"/>
      <c r="F6" s="26"/>
      <c r="G6" s="26"/>
      <c r="H6" s="26"/>
      <c r="I6" s="27"/>
      <c r="J6" s="27"/>
      <c r="K6" s="27"/>
    </row>
    <row r="7" spans="1:11" ht="34.5" customHeight="1">
      <c r="A7" s="28"/>
      <c r="E7" s="29" t="s">
        <v>3</v>
      </c>
      <c r="F7" s="758" t="s">
        <v>550</v>
      </c>
      <c r="G7" s="758"/>
      <c r="H7" s="758"/>
      <c r="I7" s="30"/>
      <c r="J7" s="30"/>
      <c r="K7" s="31"/>
    </row>
    <row r="8" spans="1:11" s="31" customFormat="1" ht="3" customHeight="1">
      <c r="A8" s="28"/>
      <c r="B8" s="32"/>
      <c r="C8" s="32"/>
      <c r="D8" s="32"/>
      <c r="E8" s="32"/>
      <c r="F8" s="33"/>
      <c r="G8" s="34"/>
      <c r="H8" s="34"/>
    </row>
    <row r="9" spans="1:11" s="31" customFormat="1" ht="3" customHeight="1">
      <c r="A9" s="35"/>
      <c r="B9" s="35"/>
      <c r="C9" s="35"/>
      <c r="D9" s="36"/>
      <c r="E9" s="36"/>
      <c r="F9" s="37"/>
      <c r="G9" s="34"/>
      <c r="H9" s="34"/>
    </row>
    <row r="10" spans="1:11" s="42" customFormat="1" ht="20.100000000000001" customHeight="1">
      <c r="A10" s="38"/>
      <c r="B10" s="778" t="s">
        <v>74</v>
      </c>
      <c r="C10" s="778"/>
      <c r="D10" s="39">
        <v>2017</v>
      </c>
      <c r="E10" s="39">
        <v>2016</v>
      </c>
      <c r="F10" s="40"/>
      <c r="G10" s="778" t="s">
        <v>74</v>
      </c>
      <c r="H10" s="778"/>
      <c r="I10" s="39">
        <v>2017</v>
      </c>
      <c r="J10" s="39">
        <v>2016</v>
      </c>
      <c r="K10" s="41"/>
    </row>
    <row r="11" spans="1:11" s="31" customFormat="1" ht="3" customHeight="1">
      <c r="A11" s="43"/>
      <c r="B11" s="44"/>
      <c r="C11" s="44"/>
      <c r="D11" s="45"/>
      <c r="E11" s="45"/>
      <c r="F11" s="34"/>
      <c r="G11" s="34"/>
      <c r="H11" s="34"/>
      <c r="K11" s="46"/>
    </row>
    <row r="12" spans="1:11" s="51" customFormat="1">
      <c r="A12" s="47"/>
      <c r="B12" s="779" t="s">
        <v>78</v>
      </c>
      <c r="C12" s="779"/>
      <c r="D12" s="48"/>
      <c r="E12" s="48"/>
      <c r="F12" s="49"/>
      <c r="G12" s="779" t="s">
        <v>79</v>
      </c>
      <c r="H12" s="779"/>
      <c r="I12" s="48"/>
      <c r="J12" s="48"/>
      <c r="K12" s="50"/>
    </row>
    <row r="13" spans="1:11">
      <c r="A13" s="52"/>
      <c r="B13" s="763" t="s">
        <v>80</v>
      </c>
      <c r="C13" s="763"/>
      <c r="D13" s="53">
        <f>SUM(D14:D21)</f>
        <v>4980536.12</v>
      </c>
      <c r="E13" s="53">
        <f>SUM(E14:E21)</f>
        <v>9332504.9700000007</v>
      </c>
      <c r="F13" s="49"/>
      <c r="G13" s="779" t="s">
        <v>81</v>
      </c>
      <c r="H13" s="779"/>
      <c r="I13" s="53">
        <f>SUM(I14:I16)</f>
        <v>46856859.339999996</v>
      </c>
      <c r="J13" s="53">
        <f>SUM(J14:J16)</f>
        <v>91664019.430000007</v>
      </c>
      <c r="K13" s="54"/>
    </row>
    <row r="14" spans="1:11">
      <c r="A14" s="55"/>
      <c r="B14" s="759" t="s">
        <v>82</v>
      </c>
      <c r="C14" s="759"/>
      <c r="D14" s="56">
        <v>0</v>
      </c>
      <c r="E14" s="56">
        <v>0</v>
      </c>
      <c r="F14" s="49"/>
      <c r="G14" s="759" t="s">
        <v>83</v>
      </c>
      <c r="H14" s="759"/>
      <c r="I14" s="56">
        <v>34855648.399999999</v>
      </c>
      <c r="J14" s="56">
        <v>70876572.969999999</v>
      </c>
      <c r="K14" s="54"/>
    </row>
    <row r="15" spans="1:11">
      <c r="A15" s="55"/>
      <c r="B15" s="759" t="s">
        <v>84</v>
      </c>
      <c r="C15" s="759"/>
      <c r="D15" s="56">
        <v>0</v>
      </c>
      <c r="E15" s="56">
        <v>0</v>
      </c>
      <c r="F15" s="49"/>
      <c r="G15" s="759" t="s">
        <v>85</v>
      </c>
      <c r="H15" s="759"/>
      <c r="I15" s="56">
        <v>3710729.36</v>
      </c>
      <c r="J15" s="56">
        <v>5481056.79</v>
      </c>
      <c r="K15" s="54"/>
    </row>
    <row r="16" spans="1:11" ht="12" customHeight="1">
      <c r="A16" s="55"/>
      <c r="B16" s="759" t="s">
        <v>86</v>
      </c>
      <c r="C16" s="759"/>
      <c r="D16" s="56">
        <v>0</v>
      </c>
      <c r="E16" s="56">
        <v>0</v>
      </c>
      <c r="F16" s="49"/>
      <c r="G16" s="759" t="s">
        <v>87</v>
      </c>
      <c r="H16" s="759"/>
      <c r="I16" s="56">
        <v>8290481.5800000001</v>
      </c>
      <c r="J16" s="56">
        <v>15306389.67</v>
      </c>
      <c r="K16" s="54"/>
    </row>
    <row r="17" spans="1:11">
      <c r="A17" s="55"/>
      <c r="B17" s="759" t="s">
        <v>88</v>
      </c>
      <c r="C17" s="759"/>
      <c r="D17" s="56">
        <v>0</v>
      </c>
      <c r="E17" s="56">
        <v>0</v>
      </c>
      <c r="F17" s="49"/>
      <c r="G17" s="57"/>
      <c r="H17" s="58"/>
      <c r="I17" s="59"/>
      <c r="J17" s="59"/>
      <c r="K17" s="54"/>
    </row>
    <row r="18" spans="1:11">
      <c r="A18" s="55"/>
      <c r="B18" s="759" t="s">
        <v>89</v>
      </c>
      <c r="C18" s="759"/>
      <c r="D18" s="56">
        <v>1871414.96</v>
      </c>
      <c r="E18" s="56">
        <v>2741040.49</v>
      </c>
      <c r="F18" s="49"/>
      <c r="G18" s="779" t="s">
        <v>190</v>
      </c>
      <c r="H18" s="779"/>
      <c r="I18" s="53">
        <f>SUM(I19:I27)</f>
        <v>1639767.48</v>
      </c>
      <c r="J18" s="53">
        <f>SUM(J19:J27)</f>
        <v>4631367.03</v>
      </c>
      <c r="K18" s="54"/>
    </row>
    <row r="19" spans="1:11">
      <c r="A19" s="55"/>
      <c r="B19" s="759" t="s">
        <v>90</v>
      </c>
      <c r="C19" s="759"/>
      <c r="D19" s="56">
        <v>3109121.16</v>
      </c>
      <c r="E19" s="56">
        <v>4355344.4800000004</v>
      </c>
      <c r="F19" s="49"/>
      <c r="G19" s="759" t="s">
        <v>91</v>
      </c>
      <c r="H19" s="759"/>
      <c r="I19" s="56">
        <v>0</v>
      </c>
      <c r="J19" s="56">
        <v>0</v>
      </c>
      <c r="K19" s="54"/>
    </row>
    <row r="20" spans="1:11">
      <c r="A20" s="55"/>
      <c r="B20" s="759" t="s">
        <v>92</v>
      </c>
      <c r="C20" s="759"/>
      <c r="D20" s="56">
        <v>0</v>
      </c>
      <c r="E20" s="56">
        <v>2236120</v>
      </c>
      <c r="F20" s="49"/>
      <c r="G20" s="759" t="s">
        <v>93</v>
      </c>
      <c r="H20" s="759"/>
      <c r="I20" s="56">
        <v>0</v>
      </c>
      <c r="J20" s="56">
        <v>0</v>
      </c>
      <c r="K20" s="54"/>
    </row>
    <row r="21" spans="1:11" ht="52.5" customHeight="1">
      <c r="A21" s="55"/>
      <c r="B21" s="761" t="s">
        <v>94</v>
      </c>
      <c r="C21" s="761"/>
      <c r="D21" s="56">
        <v>0</v>
      </c>
      <c r="E21" s="56">
        <v>0</v>
      </c>
      <c r="F21" s="49"/>
      <c r="G21" s="759" t="s">
        <v>95</v>
      </c>
      <c r="H21" s="759"/>
      <c r="I21" s="56">
        <v>0</v>
      </c>
      <c r="J21" s="56">
        <v>0</v>
      </c>
      <c r="K21" s="54"/>
    </row>
    <row r="22" spans="1:11">
      <c r="A22" s="52"/>
      <c r="B22" s="57"/>
      <c r="C22" s="58"/>
      <c r="D22" s="59"/>
      <c r="E22" s="59"/>
      <c r="F22" s="49"/>
      <c r="G22" s="759" t="s">
        <v>96</v>
      </c>
      <c r="H22" s="759"/>
      <c r="I22" s="56">
        <v>1639767.48</v>
      </c>
      <c r="J22" s="56">
        <v>4631367.03</v>
      </c>
      <c r="K22" s="54"/>
    </row>
    <row r="23" spans="1:11" ht="29.25" customHeight="1">
      <c r="A23" s="52"/>
      <c r="B23" s="763" t="s">
        <v>97</v>
      </c>
      <c r="C23" s="763"/>
      <c r="D23" s="53">
        <f>SUM(D24:D25)</f>
        <v>76210543.629999995</v>
      </c>
      <c r="E23" s="53">
        <f>SUM(E24:E25)</f>
        <v>93531008.260000005</v>
      </c>
      <c r="F23" s="49"/>
      <c r="G23" s="759" t="s">
        <v>98</v>
      </c>
      <c r="H23" s="759"/>
      <c r="I23" s="56">
        <v>0</v>
      </c>
      <c r="J23" s="56">
        <v>0</v>
      </c>
      <c r="K23" s="54"/>
    </row>
    <row r="24" spans="1:11">
      <c r="A24" s="55"/>
      <c r="B24" s="759" t="s">
        <v>99</v>
      </c>
      <c r="C24" s="759"/>
      <c r="D24" s="60">
        <v>15514499</v>
      </c>
      <c r="E24" s="60">
        <v>32893305.489999998</v>
      </c>
      <c r="F24" s="49"/>
      <c r="G24" s="759" t="s">
        <v>100</v>
      </c>
      <c r="H24" s="759"/>
      <c r="I24" s="56">
        <v>0</v>
      </c>
      <c r="J24" s="56">
        <v>0</v>
      </c>
      <c r="K24" s="54"/>
    </row>
    <row r="25" spans="1:11">
      <c r="A25" s="55"/>
      <c r="B25" s="759" t="s">
        <v>189</v>
      </c>
      <c r="C25" s="759"/>
      <c r="D25" s="56">
        <v>60696044.630000003</v>
      </c>
      <c r="E25" s="56">
        <v>60637702.770000003</v>
      </c>
      <c r="F25" s="49"/>
      <c r="G25" s="759" t="s">
        <v>101</v>
      </c>
      <c r="H25" s="759"/>
      <c r="I25" s="56">
        <v>0</v>
      </c>
      <c r="J25" s="56">
        <v>0</v>
      </c>
      <c r="K25" s="54"/>
    </row>
    <row r="26" spans="1:11">
      <c r="A26" s="52"/>
      <c r="B26" s="57"/>
      <c r="C26" s="58"/>
      <c r="D26" s="59"/>
      <c r="E26" s="59"/>
      <c r="F26" s="49"/>
      <c r="G26" s="759" t="s">
        <v>102</v>
      </c>
      <c r="H26" s="759"/>
      <c r="I26" s="56">
        <v>0</v>
      </c>
      <c r="J26" s="56">
        <v>0</v>
      </c>
      <c r="K26" s="54"/>
    </row>
    <row r="27" spans="1:11">
      <c r="A27" s="55"/>
      <c r="B27" s="763" t="s">
        <v>103</v>
      </c>
      <c r="C27" s="763"/>
      <c r="D27" s="53">
        <f>SUM(D28:D32)</f>
        <v>132796.13</v>
      </c>
      <c r="E27" s="53">
        <f>SUM(E28:E32)</f>
        <v>182733.93999999997</v>
      </c>
      <c r="F27" s="49"/>
      <c r="G27" s="759" t="s">
        <v>104</v>
      </c>
      <c r="H27" s="759"/>
      <c r="I27" s="56">
        <v>0</v>
      </c>
      <c r="J27" s="56">
        <v>0</v>
      </c>
      <c r="K27" s="54"/>
    </row>
    <row r="28" spans="1:11">
      <c r="A28" s="55"/>
      <c r="B28" s="759" t="s">
        <v>105</v>
      </c>
      <c r="C28" s="759"/>
      <c r="D28" s="56">
        <v>132798.91</v>
      </c>
      <c r="E28" s="56">
        <v>182730.86</v>
      </c>
      <c r="F28" s="49"/>
      <c r="G28" s="57"/>
      <c r="H28" s="58"/>
      <c r="I28" s="59"/>
      <c r="J28" s="59"/>
      <c r="K28" s="54"/>
    </row>
    <row r="29" spans="1:11">
      <c r="A29" s="55"/>
      <c r="B29" s="759" t="s">
        <v>106</v>
      </c>
      <c r="C29" s="759"/>
      <c r="D29" s="56">
        <v>0</v>
      </c>
      <c r="E29" s="56">
        <v>0</v>
      </c>
      <c r="F29" s="49"/>
      <c r="G29" s="763" t="s">
        <v>99</v>
      </c>
      <c r="H29" s="763"/>
      <c r="I29" s="53">
        <f>SUM(I30:I32)</f>
        <v>0</v>
      </c>
      <c r="J29" s="53">
        <f>SUM(J30:J32)</f>
        <v>0</v>
      </c>
      <c r="K29" s="54"/>
    </row>
    <row r="30" spans="1:11" ht="26.25" customHeight="1">
      <c r="A30" s="55"/>
      <c r="B30" s="761" t="s">
        <v>107</v>
      </c>
      <c r="C30" s="761"/>
      <c r="D30" s="56">
        <v>0</v>
      </c>
      <c r="E30" s="56">
        <v>0</v>
      </c>
      <c r="F30" s="49"/>
      <c r="G30" s="759" t="s">
        <v>108</v>
      </c>
      <c r="H30" s="759"/>
      <c r="I30" s="56">
        <v>0</v>
      </c>
      <c r="J30" s="56">
        <v>0</v>
      </c>
      <c r="K30" s="54"/>
    </row>
    <row r="31" spans="1:11">
      <c r="A31" s="55"/>
      <c r="B31" s="759" t="s">
        <v>109</v>
      </c>
      <c r="C31" s="759"/>
      <c r="D31" s="56">
        <v>0</v>
      </c>
      <c r="E31" s="56">
        <v>0</v>
      </c>
      <c r="F31" s="49"/>
      <c r="G31" s="759" t="s">
        <v>49</v>
      </c>
      <c r="H31" s="759"/>
      <c r="I31" s="56">
        <v>0</v>
      </c>
      <c r="J31" s="56">
        <v>0</v>
      </c>
      <c r="K31" s="54"/>
    </row>
    <row r="32" spans="1:11">
      <c r="A32" s="55"/>
      <c r="B32" s="759" t="s">
        <v>110</v>
      </c>
      <c r="C32" s="759"/>
      <c r="D32" s="56">
        <v>-2.78</v>
      </c>
      <c r="E32" s="56">
        <v>3.08</v>
      </c>
      <c r="F32" s="49"/>
      <c r="G32" s="759" t="s">
        <v>111</v>
      </c>
      <c r="H32" s="759"/>
      <c r="I32" s="56">
        <v>0</v>
      </c>
      <c r="J32" s="56">
        <v>0</v>
      </c>
      <c r="K32" s="54"/>
    </row>
    <row r="33" spans="1:11">
      <c r="A33" s="52"/>
      <c r="B33" s="57"/>
      <c r="C33" s="61"/>
      <c r="D33" s="48"/>
      <c r="E33" s="48"/>
      <c r="F33" s="49"/>
      <c r="G33" s="57"/>
      <c r="H33" s="58"/>
      <c r="I33" s="59"/>
      <c r="J33" s="59"/>
      <c r="K33" s="54"/>
    </row>
    <row r="34" spans="1:11">
      <c r="A34" s="62"/>
      <c r="B34" s="762" t="s">
        <v>112</v>
      </c>
      <c r="C34" s="762"/>
      <c r="D34" s="63">
        <f>D13+D23+D27</f>
        <v>81323875.879999995</v>
      </c>
      <c r="E34" s="63">
        <f>E13+E23+E27</f>
        <v>103046247.17</v>
      </c>
      <c r="F34" s="64"/>
      <c r="G34" s="779" t="s">
        <v>113</v>
      </c>
      <c r="H34" s="779"/>
      <c r="I34" s="65">
        <f>SUM(I35:I39)</f>
        <v>0</v>
      </c>
      <c r="J34" s="65">
        <f>SUM(J35:J39)</f>
        <v>0</v>
      </c>
      <c r="K34" s="54"/>
    </row>
    <row r="35" spans="1:11">
      <c r="A35" s="52"/>
      <c r="B35" s="762"/>
      <c r="C35" s="762"/>
      <c r="D35" s="48"/>
      <c r="E35" s="48"/>
      <c r="F35" s="49"/>
      <c r="G35" s="759" t="s">
        <v>114</v>
      </c>
      <c r="H35" s="759"/>
      <c r="I35" s="56">
        <v>0</v>
      </c>
      <c r="J35" s="56">
        <v>0</v>
      </c>
      <c r="K35" s="54"/>
    </row>
    <row r="36" spans="1:11">
      <c r="A36" s="66"/>
      <c r="B36" s="49"/>
      <c r="C36" s="49"/>
      <c r="D36" s="49"/>
      <c r="E36" s="49"/>
      <c r="F36" s="49"/>
      <c r="G36" s="759" t="s">
        <v>115</v>
      </c>
      <c r="H36" s="759"/>
      <c r="I36" s="56">
        <v>0</v>
      </c>
      <c r="J36" s="56">
        <v>0</v>
      </c>
      <c r="K36" s="54"/>
    </row>
    <row r="37" spans="1:11">
      <c r="A37" s="66"/>
      <c r="B37" s="49"/>
      <c r="C37" s="49"/>
      <c r="D37" s="49"/>
      <c r="E37" s="49"/>
      <c r="F37" s="49"/>
      <c r="G37" s="759" t="s">
        <v>116</v>
      </c>
      <c r="H37" s="759"/>
      <c r="I37" s="56">
        <v>0</v>
      </c>
      <c r="J37" s="56">
        <v>0</v>
      </c>
      <c r="K37" s="54"/>
    </row>
    <row r="38" spans="1:11">
      <c r="A38" s="66"/>
      <c r="B38" s="49"/>
      <c r="C38" s="49"/>
      <c r="D38" s="49"/>
      <c r="E38" s="49"/>
      <c r="F38" s="49"/>
      <c r="G38" s="759" t="s">
        <v>117</v>
      </c>
      <c r="H38" s="759"/>
      <c r="I38" s="56">
        <v>0</v>
      </c>
      <c r="J38" s="56">
        <v>0</v>
      </c>
      <c r="K38" s="54"/>
    </row>
    <row r="39" spans="1:11">
      <c r="A39" s="66"/>
      <c r="B39" s="49"/>
      <c r="C39" s="49"/>
      <c r="D39" s="49"/>
      <c r="E39" s="49"/>
      <c r="F39" s="49"/>
      <c r="G39" s="759" t="s">
        <v>118</v>
      </c>
      <c r="H39" s="759"/>
      <c r="I39" s="56">
        <v>0</v>
      </c>
      <c r="J39" s="56">
        <v>0</v>
      </c>
      <c r="K39" s="54"/>
    </row>
    <row r="40" spans="1:11">
      <c r="A40" s="66"/>
      <c r="B40" s="49"/>
      <c r="C40" s="49"/>
      <c r="D40" s="49"/>
      <c r="E40" s="49"/>
      <c r="F40" s="49"/>
      <c r="G40" s="57"/>
      <c r="H40" s="58"/>
      <c r="I40" s="59"/>
      <c r="J40" s="59"/>
      <c r="K40" s="54"/>
    </row>
    <row r="41" spans="1:11">
      <c r="A41" s="66"/>
      <c r="B41" s="49"/>
      <c r="C41" s="49"/>
      <c r="D41" s="49"/>
      <c r="E41" s="49"/>
      <c r="F41" s="49"/>
      <c r="G41" s="763" t="s">
        <v>119</v>
      </c>
      <c r="H41" s="763"/>
      <c r="I41" s="65">
        <f>SUM(I42:I47)</f>
        <v>-5.14</v>
      </c>
      <c r="J41" s="65">
        <f>SUM(J42:J47)</f>
        <v>7910155.4199999999</v>
      </c>
      <c r="K41" s="54"/>
    </row>
    <row r="42" spans="1:11" ht="26.25" customHeight="1">
      <c r="A42" s="66"/>
      <c r="B42" s="49"/>
      <c r="C42" s="49"/>
      <c r="D42" s="49"/>
      <c r="E42" s="49"/>
      <c r="F42" s="49"/>
      <c r="G42" s="761" t="s">
        <v>120</v>
      </c>
      <c r="H42" s="761"/>
      <c r="I42" s="56">
        <v>0</v>
      </c>
      <c r="J42" s="56">
        <v>7910155.4199999999</v>
      </c>
      <c r="K42" s="54"/>
    </row>
    <row r="43" spans="1:11">
      <c r="A43" s="66"/>
      <c r="B43" s="49"/>
      <c r="C43" s="49"/>
      <c r="D43" s="49"/>
      <c r="E43" s="49"/>
      <c r="F43" s="49"/>
      <c r="G43" s="759" t="s">
        <v>121</v>
      </c>
      <c r="H43" s="759"/>
      <c r="I43" s="56">
        <v>0</v>
      </c>
      <c r="J43" s="56">
        <v>0</v>
      </c>
      <c r="K43" s="54"/>
    </row>
    <row r="44" spans="1:11" ht="12" customHeight="1">
      <c r="A44" s="66"/>
      <c r="B44" s="49"/>
      <c r="C44" s="49"/>
      <c r="D44" s="49"/>
      <c r="E44" s="49"/>
      <c r="F44" s="49"/>
      <c r="G44" s="759" t="s">
        <v>122</v>
      </c>
      <c r="H44" s="759"/>
      <c r="I44" s="56">
        <v>0</v>
      </c>
      <c r="J44" s="56">
        <v>0</v>
      </c>
      <c r="K44" s="54"/>
    </row>
    <row r="45" spans="1:11" ht="25.5" customHeight="1">
      <c r="A45" s="66"/>
      <c r="B45" s="49"/>
      <c r="C45" s="49"/>
      <c r="D45" s="49"/>
      <c r="E45" s="49"/>
      <c r="F45" s="49"/>
      <c r="G45" s="761" t="s">
        <v>191</v>
      </c>
      <c r="H45" s="761"/>
      <c r="I45" s="56">
        <v>0</v>
      </c>
      <c r="J45" s="56">
        <v>0</v>
      </c>
      <c r="K45" s="54"/>
    </row>
    <row r="46" spans="1:11">
      <c r="A46" s="66"/>
      <c r="B46" s="49"/>
      <c r="C46" s="49"/>
      <c r="D46" s="49"/>
      <c r="E46" s="49"/>
      <c r="F46" s="49"/>
      <c r="G46" s="759" t="s">
        <v>123</v>
      </c>
      <c r="H46" s="759"/>
      <c r="I46" s="56">
        <v>0</v>
      </c>
      <c r="J46" s="56">
        <v>0</v>
      </c>
      <c r="K46" s="54"/>
    </row>
    <row r="47" spans="1:11">
      <c r="A47" s="66"/>
      <c r="B47" s="49"/>
      <c r="C47" s="49"/>
      <c r="D47" s="49"/>
      <c r="E47" s="49"/>
      <c r="F47" s="49"/>
      <c r="G47" s="759" t="s">
        <v>124</v>
      </c>
      <c r="H47" s="759"/>
      <c r="I47" s="56">
        <v>-5.14</v>
      </c>
      <c r="J47" s="56">
        <v>0</v>
      </c>
      <c r="K47" s="54"/>
    </row>
    <row r="48" spans="1:11">
      <c r="A48" s="66"/>
      <c r="B48" s="49"/>
      <c r="C48" s="49"/>
      <c r="D48" s="49"/>
      <c r="E48" s="49"/>
      <c r="F48" s="49"/>
      <c r="G48" s="57"/>
      <c r="H48" s="58"/>
      <c r="I48" s="59"/>
      <c r="J48" s="59"/>
      <c r="K48" s="54"/>
    </row>
    <row r="49" spans="1:11">
      <c r="A49" s="66"/>
      <c r="B49" s="49"/>
      <c r="C49" s="49"/>
      <c r="D49" s="49"/>
      <c r="E49" s="49"/>
      <c r="F49" s="49"/>
      <c r="G49" s="763" t="s">
        <v>125</v>
      </c>
      <c r="H49" s="763"/>
      <c r="I49" s="65">
        <f>SUM(I50)</f>
        <v>0</v>
      </c>
      <c r="J49" s="65">
        <f>SUM(J50)</f>
        <v>0</v>
      </c>
      <c r="K49" s="54"/>
    </row>
    <row r="50" spans="1:11">
      <c r="A50" s="66"/>
      <c r="B50" s="49"/>
      <c r="C50" s="49"/>
      <c r="D50" s="49"/>
      <c r="E50" s="49"/>
      <c r="F50" s="49"/>
      <c r="G50" s="759" t="s">
        <v>126</v>
      </c>
      <c r="H50" s="759"/>
      <c r="I50" s="56">
        <v>0</v>
      </c>
      <c r="J50" s="56">
        <v>0</v>
      </c>
      <c r="K50" s="54"/>
    </row>
    <row r="51" spans="1:11">
      <c r="A51" s="66"/>
      <c r="B51" s="49"/>
      <c r="C51" s="49"/>
      <c r="D51" s="49"/>
      <c r="E51" s="49"/>
      <c r="F51" s="49"/>
      <c r="G51" s="57"/>
      <c r="H51" s="58"/>
      <c r="I51" s="59"/>
      <c r="J51" s="59"/>
      <c r="K51" s="54"/>
    </row>
    <row r="52" spans="1:11">
      <c r="A52" s="66"/>
      <c r="B52" s="49"/>
      <c r="C52" s="49"/>
      <c r="D52" s="49"/>
      <c r="E52" s="49"/>
      <c r="F52" s="49"/>
      <c r="G52" s="762" t="s">
        <v>127</v>
      </c>
      <c r="H52" s="762"/>
      <c r="I52" s="67">
        <f>I13+I18+I29+I34+I41+I49</f>
        <v>48496621.679999992</v>
      </c>
      <c r="J52" s="67">
        <f>J13+J18+J29+J34+J41+J49</f>
        <v>104205541.88000001</v>
      </c>
      <c r="K52" s="68"/>
    </row>
    <row r="53" spans="1:11">
      <c r="A53" s="66"/>
      <c r="B53" s="49"/>
      <c r="C53" s="49"/>
      <c r="D53" s="49"/>
      <c r="E53" s="49"/>
      <c r="F53" s="49"/>
      <c r="G53" s="69"/>
      <c r="H53" s="69"/>
      <c r="I53" s="59"/>
      <c r="J53" s="59"/>
      <c r="K53" s="68"/>
    </row>
    <row r="54" spans="1:11">
      <c r="A54" s="66"/>
      <c r="B54" s="49"/>
      <c r="C54" s="49"/>
      <c r="D54" s="49"/>
      <c r="E54" s="49"/>
      <c r="F54" s="49"/>
      <c r="G54" s="780" t="s">
        <v>128</v>
      </c>
      <c r="H54" s="780"/>
      <c r="I54" s="67">
        <f>D34-I52</f>
        <v>32827254.200000003</v>
      </c>
      <c r="J54" s="67">
        <f>E34-J52</f>
        <v>-1159294.7100000083</v>
      </c>
      <c r="K54" s="68"/>
    </row>
    <row r="55" spans="1:11" ht="6" customHeight="1">
      <c r="A55" s="70"/>
      <c r="B55" s="71"/>
      <c r="C55" s="71"/>
      <c r="D55" s="71"/>
      <c r="E55" s="71"/>
      <c r="F55" s="71"/>
      <c r="G55" s="72"/>
      <c r="H55" s="72"/>
      <c r="I55" s="71"/>
      <c r="J55" s="71"/>
      <c r="K55" s="73"/>
    </row>
    <row r="56" spans="1:11" ht="6" customHeight="1">
      <c r="A56" s="31"/>
      <c r="B56" s="31"/>
      <c r="C56" s="31"/>
      <c r="D56" s="31"/>
      <c r="E56" s="31"/>
      <c r="F56" s="31"/>
      <c r="G56" s="34"/>
      <c r="H56" s="34"/>
      <c r="I56" s="31"/>
      <c r="J56" s="31"/>
      <c r="K56" s="31"/>
    </row>
    <row r="57" spans="1:11" ht="6" customHeight="1">
      <c r="A57" s="71"/>
      <c r="B57" s="74"/>
      <c r="C57" s="75"/>
      <c r="D57" s="76"/>
      <c r="E57" s="76"/>
      <c r="F57" s="71"/>
      <c r="G57" s="77"/>
      <c r="H57" s="78"/>
      <c r="I57" s="76"/>
      <c r="J57" s="76"/>
      <c r="K57" s="71"/>
    </row>
    <row r="58" spans="1:11" ht="6" customHeight="1">
      <c r="A58" s="31"/>
      <c r="B58" s="58"/>
      <c r="C58" s="79"/>
      <c r="D58" s="80"/>
      <c r="E58" s="80"/>
      <c r="F58" s="31"/>
      <c r="G58" s="81"/>
      <c r="H58" s="82"/>
      <c r="I58" s="80"/>
      <c r="J58" s="80"/>
      <c r="K58" s="31"/>
    </row>
    <row r="59" spans="1:11" ht="15" customHeight="1">
      <c r="A59" s="58" t="s">
        <v>76</v>
      </c>
      <c r="C59" s="58"/>
      <c r="D59" s="58"/>
      <c r="E59" s="58"/>
      <c r="F59" s="58"/>
      <c r="G59" s="58"/>
      <c r="H59" s="58"/>
      <c r="I59" s="58"/>
      <c r="J59" s="58"/>
    </row>
    <row r="60" spans="1:11" ht="9.75" customHeight="1">
      <c r="B60" s="58"/>
      <c r="C60" s="79"/>
      <c r="D60" s="80"/>
      <c r="E60" s="80"/>
      <c r="G60" s="81"/>
      <c r="H60" s="79"/>
      <c r="I60" s="80"/>
      <c r="J60" s="80"/>
    </row>
    <row r="61" spans="1:11" ht="30" customHeight="1">
      <c r="B61" s="58"/>
      <c r="C61" s="769"/>
      <c r="D61" s="769"/>
      <c r="E61" s="80"/>
      <c r="G61" s="768"/>
      <c r="H61" s="768"/>
      <c r="I61" s="80"/>
      <c r="J61" s="80"/>
    </row>
    <row r="62" spans="1:11" ht="14.1" customHeight="1">
      <c r="B62" s="83"/>
      <c r="C62" s="767" t="s">
        <v>551</v>
      </c>
      <c r="D62" s="767"/>
      <c r="E62" s="80"/>
      <c r="F62" s="80"/>
      <c r="G62" s="767" t="s">
        <v>552</v>
      </c>
      <c r="H62" s="767"/>
      <c r="I62" s="84"/>
      <c r="J62" s="80"/>
    </row>
    <row r="63" spans="1:11" ht="14.1" customHeight="1">
      <c r="B63" s="85"/>
      <c r="C63" s="764" t="s">
        <v>553</v>
      </c>
      <c r="D63" s="764"/>
      <c r="E63" s="86"/>
      <c r="F63" s="86"/>
      <c r="G63" s="764" t="s">
        <v>554</v>
      </c>
      <c r="H63" s="764"/>
      <c r="I63" s="84"/>
      <c r="J63" s="80"/>
    </row>
    <row r="64" spans="1:11" ht="9.9499999999999993" customHeight="1">
      <c r="D64" s="87"/>
      <c r="J64" s="755"/>
    </row>
    <row r="65" spans="2:11">
      <c r="B65" s="31"/>
      <c r="C65" s="31"/>
      <c r="D65" s="87"/>
      <c r="E65" s="31"/>
      <c r="F65" s="31"/>
      <c r="G65" s="34"/>
      <c r="H65" s="34"/>
      <c r="I65" s="31"/>
      <c r="J65" s="755" t="s">
        <v>1074</v>
      </c>
      <c r="K65" s="31"/>
    </row>
    <row r="66" spans="2:11">
      <c r="D66" s="87"/>
      <c r="J66" s="755"/>
    </row>
    <row r="73" spans="2:11">
      <c r="J73" s="755"/>
    </row>
  </sheetData>
  <sheetProtection formatCells="0" selectLockedCells="1"/>
  <mergeCells count="69">
    <mergeCell ref="C63:D63"/>
    <mergeCell ref="G63:H63"/>
    <mergeCell ref="G54:H54"/>
    <mergeCell ref="C61:D61"/>
    <mergeCell ref="G61:H61"/>
    <mergeCell ref="C62:D62"/>
    <mergeCell ref="G62:H62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0:C10"/>
    <mergeCell ref="G10:H10"/>
    <mergeCell ref="C3:I3"/>
    <mergeCell ref="C4:I4"/>
    <mergeCell ref="C5:I5"/>
    <mergeCell ref="F7:H7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topLeftCell="L31" zoomScale="85" zoomScaleNormal="85" workbookViewId="0">
      <selection activeCell="Q55" sqref="Q55"/>
    </sheetView>
  </sheetViews>
  <sheetFormatPr baseColWidth="10" defaultRowHeight="12.75"/>
  <cols>
    <col min="1" max="1" width="2.140625" style="24" customWidth="1"/>
    <col min="2" max="3" width="3.7109375" style="273" customWidth="1"/>
    <col min="4" max="4" width="28.140625" style="273" customWidth="1"/>
    <col min="5" max="5" width="12.7109375" style="273" customWidth="1"/>
    <col min="6" max="6" width="23.28515625" style="273" customWidth="1"/>
    <col min="7" max="7" width="12.42578125" style="273" customWidth="1"/>
    <col min="8" max="8" width="14" style="273" customWidth="1"/>
    <col min="9" max="9" width="14.5703125" style="273" customWidth="1"/>
    <col min="10" max="10" width="15.140625" style="273" customWidth="1"/>
    <col min="11" max="11" width="15.42578125" style="273" customWidth="1"/>
    <col min="12" max="12" width="13.5703125" style="273" customWidth="1"/>
    <col min="13" max="13" width="14" style="273" customWidth="1"/>
    <col min="14" max="14" width="13.5703125" style="273" customWidth="1"/>
    <col min="15" max="15" width="15.7109375" style="273" customWidth="1"/>
    <col min="16" max="16" width="14.5703125" style="24" customWidth="1"/>
    <col min="17" max="17" width="14" style="273" customWidth="1"/>
    <col min="18" max="16384" width="11.42578125" style="273"/>
  </cols>
  <sheetData>
    <row r="1" spans="2:17" s="663" customFormat="1" ht="6" customHeight="1"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</row>
    <row r="2" spans="2:17" ht="13.5" customHeight="1">
      <c r="B2" s="781" t="s">
        <v>454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</row>
    <row r="3" spans="2:17" ht="20.25" customHeight="1">
      <c r="B3" s="781" t="s">
        <v>1034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</row>
    <row r="4" spans="2:17" s="24" customFormat="1" ht="8.2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17" s="24" customFormat="1" ht="24" customHeight="1">
      <c r="D5" s="29" t="s">
        <v>3</v>
      </c>
      <c r="E5" s="287" t="s">
        <v>550</v>
      </c>
      <c r="F5" s="287"/>
      <c r="G5" s="286"/>
      <c r="H5" s="287"/>
      <c r="I5" s="287"/>
      <c r="J5" s="287"/>
      <c r="K5" s="287"/>
      <c r="L5" s="71"/>
      <c r="M5" s="71"/>
      <c r="N5" s="75"/>
      <c r="O5" s="243"/>
    </row>
    <row r="6" spans="2:17" s="24" customFormat="1" ht="8.25" customHeigh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2:17" ht="15" customHeight="1">
      <c r="B7" s="880" t="s">
        <v>455</v>
      </c>
      <c r="C7" s="933"/>
      <c r="D7" s="881"/>
      <c r="E7" s="938" t="s">
        <v>456</v>
      </c>
      <c r="F7" s="486"/>
      <c r="G7" s="938" t="s">
        <v>453</v>
      </c>
      <c r="H7" s="941" t="s">
        <v>222</v>
      </c>
      <c r="I7" s="942"/>
      <c r="J7" s="942"/>
      <c r="K7" s="942"/>
      <c r="L7" s="942"/>
      <c r="M7" s="942"/>
      <c r="N7" s="943"/>
      <c r="O7" s="877" t="s">
        <v>223</v>
      </c>
      <c r="P7" s="944" t="s">
        <v>488</v>
      </c>
      <c r="Q7" s="838"/>
    </row>
    <row r="8" spans="2:17" ht="25.5">
      <c r="B8" s="882"/>
      <c r="C8" s="839"/>
      <c r="D8" s="883"/>
      <c r="E8" s="939"/>
      <c r="F8" s="487" t="s">
        <v>457</v>
      </c>
      <c r="G8" s="939"/>
      <c r="H8" s="384" t="s">
        <v>224</v>
      </c>
      <c r="I8" s="384" t="s">
        <v>225</v>
      </c>
      <c r="J8" s="384" t="s">
        <v>203</v>
      </c>
      <c r="K8" s="384" t="s">
        <v>397</v>
      </c>
      <c r="L8" s="384" t="s">
        <v>204</v>
      </c>
      <c r="M8" s="384" t="s">
        <v>398</v>
      </c>
      <c r="N8" s="384" t="s">
        <v>226</v>
      </c>
      <c r="O8" s="877"/>
      <c r="P8" s="488" t="s">
        <v>489</v>
      </c>
      <c r="Q8" s="488" t="s">
        <v>490</v>
      </c>
    </row>
    <row r="9" spans="2:17" ht="15.75" customHeight="1">
      <c r="B9" s="884"/>
      <c r="C9" s="934"/>
      <c r="D9" s="885"/>
      <c r="E9" s="940"/>
      <c r="F9" s="489"/>
      <c r="G9" s="940"/>
      <c r="H9" s="384">
        <v>1</v>
      </c>
      <c r="I9" s="384">
        <v>2</v>
      </c>
      <c r="J9" s="384" t="s">
        <v>227</v>
      </c>
      <c r="K9" s="384">
        <v>4</v>
      </c>
      <c r="L9" s="384">
        <v>5</v>
      </c>
      <c r="M9" s="384">
        <v>6</v>
      </c>
      <c r="N9" s="384">
        <v>7</v>
      </c>
      <c r="O9" s="384" t="s">
        <v>459</v>
      </c>
      <c r="P9" s="307" t="s">
        <v>491</v>
      </c>
      <c r="Q9" s="307" t="s">
        <v>492</v>
      </c>
    </row>
    <row r="10" spans="2:17" ht="15" customHeight="1">
      <c r="B10" s="927"/>
      <c r="C10" s="914"/>
      <c r="D10" s="928"/>
      <c r="E10" s="475"/>
      <c r="F10" s="475"/>
      <c r="G10" s="476"/>
      <c r="H10" s="476"/>
      <c r="I10" s="476"/>
      <c r="J10" s="476"/>
      <c r="K10" s="476"/>
      <c r="L10" s="476"/>
      <c r="M10" s="476"/>
      <c r="N10" s="476"/>
      <c r="O10" s="476"/>
      <c r="P10" s="328"/>
      <c r="Q10" s="490"/>
    </row>
    <row r="11" spans="2:17">
      <c r="B11" s="385"/>
      <c r="C11" s="931"/>
      <c r="D11" s="932"/>
      <c r="E11" s="478"/>
      <c r="F11" s="478"/>
      <c r="G11" s="478"/>
      <c r="H11" s="491"/>
      <c r="I11" s="491"/>
      <c r="J11" s="491"/>
      <c r="K11" s="491"/>
      <c r="L11" s="491"/>
      <c r="M11" s="491"/>
      <c r="N11" s="491"/>
      <c r="O11" s="491"/>
      <c r="P11" s="492" t="e">
        <f>L11/H11</f>
        <v>#DIV/0!</v>
      </c>
      <c r="Q11" s="493" t="e">
        <f>L11/J11</f>
        <v>#DIV/0!</v>
      </c>
    </row>
    <row r="12" spans="2:17" ht="19.5" customHeight="1">
      <c r="B12" s="385"/>
      <c r="C12" s="465"/>
      <c r="D12" s="386"/>
      <c r="E12" s="557"/>
      <c r="F12" s="557"/>
      <c r="G12" s="494"/>
      <c r="H12" s="389"/>
      <c r="I12" s="389"/>
      <c r="J12" s="389"/>
      <c r="K12" s="389"/>
      <c r="L12" s="389"/>
      <c r="M12" s="389"/>
      <c r="N12" s="389"/>
      <c r="O12" s="389"/>
      <c r="P12" s="492" t="e">
        <f>L12/H12</f>
        <v>#DIV/0!</v>
      </c>
      <c r="Q12" s="493" t="e">
        <f t="shared" ref="Q12:Q36" si="0">L12/J12</f>
        <v>#DIV/0!</v>
      </c>
    </row>
    <row r="13" spans="2:17" ht="18.75" customHeight="1">
      <c r="B13" s="385"/>
      <c r="C13" s="465"/>
      <c r="D13" s="386"/>
      <c r="E13" s="557"/>
      <c r="F13" s="557"/>
      <c r="G13" s="494"/>
      <c r="H13" s="400"/>
      <c r="I13" s="400"/>
      <c r="J13" s="389"/>
      <c r="K13" s="476"/>
      <c r="L13" s="605"/>
      <c r="M13" s="605"/>
      <c r="N13" s="605"/>
      <c r="O13" s="605"/>
      <c r="P13" s="492" t="e">
        <f>L13/H13</f>
        <v>#DIV/0!</v>
      </c>
      <c r="Q13" s="493" t="e">
        <f t="shared" si="0"/>
        <v>#DIV/0!</v>
      </c>
    </row>
    <row r="14" spans="2:17" ht="18.75" customHeight="1">
      <c r="B14" s="385"/>
      <c r="C14" s="558"/>
      <c r="D14" s="559"/>
      <c r="E14" s="557"/>
      <c r="F14" s="557"/>
      <c r="G14" s="494"/>
      <c r="H14" s="400"/>
      <c r="I14" s="619"/>
      <c r="J14" s="389"/>
      <c r="K14" s="475"/>
      <c r="L14" s="620"/>
      <c r="M14" s="620"/>
      <c r="N14" s="620"/>
      <c r="O14" s="605"/>
      <c r="P14" s="492"/>
      <c r="Q14" s="493"/>
    </row>
    <row r="15" spans="2:17" ht="18.75" customHeight="1">
      <c r="B15" s="385"/>
      <c r="C15" s="558"/>
      <c r="D15" s="559"/>
      <c r="E15" s="557"/>
      <c r="F15" s="557"/>
      <c r="G15" s="494"/>
      <c r="H15" s="407"/>
      <c r="I15" s="407"/>
      <c r="J15" s="407"/>
      <c r="K15" s="407"/>
      <c r="L15" s="407"/>
      <c r="M15" s="407"/>
      <c r="N15" s="407"/>
      <c r="O15" s="407"/>
      <c r="P15" s="492"/>
      <c r="Q15" s="493"/>
    </row>
    <row r="16" spans="2:17" ht="38.25" customHeight="1">
      <c r="B16" s="385"/>
      <c r="C16" s="931"/>
      <c r="D16" s="932"/>
      <c r="E16" s="557"/>
      <c r="F16" s="615"/>
      <c r="G16" s="494"/>
      <c r="H16" s="616"/>
      <c r="I16" s="619"/>
      <c r="J16" s="618"/>
      <c r="K16" s="619"/>
      <c r="L16" s="619"/>
      <c r="M16" s="619"/>
      <c r="N16" s="619"/>
      <c r="O16" s="400"/>
      <c r="P16" s="492" t="e">
        <f t="shared" ref="P16:P36" si="1">L16/H16</f>
        <v>#DIV/0!</v>
      </c>
      <c r="Q16" s="493" t="e">
        <f t="shared" si="0"/>
        <v>#DIV/0!</v>
      </c>
    </row>
    <row r="17" spans="2:17" ht="38.25" customHeight="1">
      <c r="B17" s="385"/>
      <c r="C17" s="465"/>
      <c r="D17" s="386"/>
      <c r="E17" s="557"/>
      <c r="F17" s="557"/>
      <c r="G17" s="494"/>
      <c r="H17" s="616"/>
      <c r="I17" s="400"/>
      <c r="J17" s="400"/>
      <c r="K17" s="400"/>
      <c r="L17" s="400"/>
      <c r="M17" s="400"/>
      <c r="N17" s="400"/>
      <c r="O17" s="400"/>
      <c r="P17" s="492" t="e">
        <f t="shared" si="1"/>
        <v>#DIV/0!</v>
      </c>
      <c r="Q17" s="493" t="e">
        <f t="shared" si="0"/>
        <v>#DIV/0!</v>
      </c>
    </row>
    <row r="18" spans="2:17" ht="25.5" customHeight="1">
      <c r="B18" s="385"/>
      <c r="C18" s="465"/>
      <c r="D18" s="386"/>
      <c r="E18" s="557"/>
      <c r="F18" s="557"/>
      <c r="G18" s="494"/>
      <c r="H18" s="616"/>
      <c r="I18" s="400"/>
      <c r="J18" s="400"/>
      <c r="K18" s="400"/>
      <c r="L18" s="400"/>
      <c r="M18" s="400"/>
      <c r="N18" s="400"/>
      <c r="O18" s="400"/>
      <c r="P18" s="492" t="e">
        <f t="shared" si="1"/>
        <v>#DIV/0!</v>
      </c>
      <c r="Q18" s="493" t="e">
        <f t="shared" si="0"/>
        <v>#DIV/0!</v>
      </c>
    </row>
    <row r="19" spans="2:17" ht="38.25" customHeight="1">
      <c r="B19" s="385"/>
      <c r="C19" s="465"/>
      <c r="D19" s="386"/>
      <c r="E19" s="557"/>
      <c r="F19" s="557"/>
      <c r="G19" s="494"/>
      <c r="H19" s="616"/>
      <c r="I19" s="400"/>
      <c r="J19" s="400"/>
      <c r="K19" s="400"/>
      <c r="L19" s="400"/>
      <c r="M19" s="400"/>
      <c r="N19" s="400"/>
      <c r="O19" s="400"/>
      <c r="P19" s="492" t="e">
        <f t="shared" si="1"/>
        <v>#DIV/0!</v>
      </c>
      <c r="Q19" s="493" t="e">
        <f t="shared" si="0"/>
        <v>#DIV/0!</v>
      </c>
    </row>
    <row r="20" spans="2:17" ht="25.5" customHeight="1">
      <c r="B20" s="385"/>
      <c r="C20" s="465"/>
      <c r="D20" s="386"/>
      <c r="E20" s="557"/>
      <c r="F20" s="557"/>
      <c r="G20" s="494"/>
      <c r="H20" s="616"/>
      <c r="I20" s="400"/>
      <c r="J20" s="400"/>
      <c r="K20" s="400"/>
      <c r="L20" s="400"/>
      <c r="M20" s="400"/>
      <c r="N20" s="400"/>
      <c r="O20" s="400"/>
      <c r="P20" s="492" t="e">
        <f t="shared" si="1"/>
        <v>#DIV/0!</v>
      </c>
      <c r="Q20" s="493" t="e">
        <f t="shared" si="0"/>
        <v>#DIV/0!</v>
      </c>
    </row>
    <row r="21" spans="2:17" ht="38.25" customHeight="1">
      <c r="B21" s="385"/>
      <c r="C21" s="465"/>
      <c r="D21" s="386"/>
      <c r="E21" s="557"/>
      <c r="F21" s="557"/>
      <c r="G21" s="494"/>
      <c r="H21" s="616"/>
      <c r="I21" s="400"/>
      <c r="J21" s="400"/>
      <c r="K21" s="400"/>
      <c r="L21" s="400"/>
      <c r="M21" s="400"/>
      <c r="N21" s="400"/>
      <c r="O21" s="400"/>
      <c r="P21" s="492" t="e">
        <f t="shared" si="1"/>
        <v>#DIV/0!</v>
      </c>
      <c r="Q21" s="493" t="e">
        <f t="shared" si="0"/>
        <v>#DIV/0!</v>
      </c>
    </row>
    <row r="22" spans="2:17">
      <c r="B22" s="385"/>
      <c r="C22" s="465"/>
      <c r="D22" s="386"/>
      <c r="E22" s="557"/>
      <c r="F22" s="557"/>
      <c r="G22" s="494"/>
      <c r="H22" s="616"/>
      <c r="I22" s="400"/>
      <c r="J22" s="400"/>
      <c r="K22" s="400"/>
      <c r="L22" s="400"/>
      <c r="M22" s="400"/>
      <c r="N22" s="400"/>
      <c r="O22" s="400"/>
      <c r="P22" s="492" t="e">
        <f t="shared" si="1"/>
        <v>#DIV/0!</v>
      </c>
      <c r="Q22" s="493" t="e">
        <f t="shared" si="0"/>
        <v>#DIV/0!</v>
      </c>
    </row>
    <row r="23" spans="2:17" ht="38.25" customHeight="1">
      <c r="B23" s="385"/>
      <c r="C23" s="465"/>
      <c r="D23" s="386"/>
      <c r="E23" s="557"/>
      <c r="F23" s="557"/>
      <c r="G23" s="494"/>
      <c r="H23" s="616"/>
      <c r="I23" s="400"/>
      <c r="J23" s="400"/>
      <c r="K23" s="400"/>
      <c r="L23" s="400"/>
      <c r="M23" s="400"/>
      <c r="N23" s="400"/>
      <c r="O23" s="400"/>
      <c r="P23" s="492" t="e">
        <f t="shared" si="1"/>
        <v>#DIV/0!</v>
      </c>
      <c r="Q23" s="493" t="e">
        <f t="shared" si="0"/>
        <v>#DIV/0!</v>
      </c>
    </row>
    <row r="24" spans="2:17">
      <c r="B24" s="385"/>
      <c r="C24" s="465"/>
      <c r="D24" s="386"/>
      <c r="E24" s="557"/>
      <c r="F24" s="557"/>
      <c r="G24" s="494"/>
      <c r="H24" s="616"/>
      <c r="I24" s="400"/>
      <c r="J24" s="400"/>
      <c r="K24" s="400"/>
      <c r="L24" s="400"/>
      <c r="M24" s="400"/>
      <c r="N24" s="400"/>
      <c r="O24" s="400"/>
      <c r="P24" s="492" t="e">
        <f t="shared" si="1"/>
        <v>#DIV/0!</v>
      </c>
      <c r="Q24" s="493" t="e">
        <f t="shared" si="0"/>
        <v>#DIV/0!</v>
      </c>
    </row>
    <row r="25" spans="2:17" ht="38.25" customHeight="1">
      <c r="B25" s="385"/>
      <c r="C25" s="931"/>
      <c r="D25" s="932"/>
      <c r="E25" s="557"/>
      <c r="F25" s="557"/>
      <c r="G25" s="494"/>
      <c r="H25" s="616"/>
      <c r="I25" s="619"/>
      <c r="J25" s="400"/>
      <c r="K25" s="619"/>
      <c r="L25" s="619"/>
      <c r="M25" s="619"/>
      <c r="N25" s="619"/>
      <c r="O25" s="400"/>
      <c r="P25" s="492" t="e">
        <f t="shared" si="1"/>
        <v>#DIV/0!</v>
      </c>
      <c r="Q25" s="493" t="e">
        <f t="shared" si="0"/>
        <v>#DIV/0!</v>
      </c>
    </row>
    <row r="26" spans="2:17">
      <c r="B26" s="385"/>
      <c r="C26" s="465"/>
      <c r="D26" s="386"/>
      <c r="E26" s="557"/>
      <c r="F26" s="557"/>
      <c r="G26" s="494"/>
      <c r="H26" s="616"/>
      <c r="I26" s="400"/>
      <c r="J26" s="400"/>
      <c r="K26" s="400"/>
      <c r="L26" s="400"/>
      <c r="M26" s="400"/>
      <c r="N26" s="400"/>
      <c r="O26" s="400"/>
      <c r="P26" s="492" t="e">
        <f t="shared" si="1"/>
        <v>#DIV/0!</v>
      </c>
      <c r="Q26" s="493" t="e">
        <f t="shared" si="0"/>
        <v>#DIV/0!</v>
      </c>
    </row>
    <row r="27" spans="2:17" ht="25.5" customHeight="1">
      <c r="B27" s="385"/>
      <c r="C27" s="465"/>
      <c r="D27" s="386"/>
      <c r="E27" s="557"/>
      <c r="F27" s="557"/>
      <c r="G27" s="494"/>
      <c r="H27" s="616"/>
      <c r="I27" s="400"/>
      <c r="J27" s="400"/>
      <c r="K27" s="400"/>
      <c r="L27" s="400"/>
      <c r="M27" s="400"/>
      <c r="N27" s="400"/>
      <c r="O27" s="400"/>
      <c r="P27" s="492" t="e">
        <f t="shared" si="1"/>
        <v>#DIV/0!</v>
      </c>
      <c r="Q27" s="493" t="e">
        <f t="shared" si="0"/>
        <v>#DIV/0!</v>
      </c>
    </row>
    <row r="28" spans="2:17" ht="25.5" customHeight="1">
      <c r="B28" s="385"/>
      <c r="C28" s="465"/>
      <c r="D28" s="386"/>
      <c r="E28" s="557"/>
      <c r="F28" s="557"/>
      <c r="G28" s="494"/>
      <c r="H28" s="616"/>
      <c r="I28" s="400"/>
      <c r="J28" s="400"/>
      <c r="K28" s="400"/>
      <c r="L28" s="400"/>
      <c r="M28" s="400"/>
      <c r="N28" s="400"/>
      <c r="O28" s="400"/>
      <c r="P28" s="492" t="e">
        <f t="shared" si="1"/>
        <v>#DIV/0!</v>
      </c>
      <c r="Q28" s="493" t="e">
        <f t="shared" si="0"/>
        <v>#DIV/0!</v>
      </c>
    </row>
    <row r="29" spans="2:17" ht="38.25" customHeight="1">
      <c r="B29" s="385"/>
      <c r="C29" s="931"/>
      <c r="D29" s="932"/>
      <c r="E29" s="557"/>
      <c r="F29" s="557"/>
      <c r="G29" s="494"/>
      <c r="H29" s="616"/>
      <c r="I29" s="619"/>
      <c r="J29" s="400"/>
      <c r="K29" s="604"/>
      <c r="L29" s="619"/>
      <c r="M29" s="619"/>
      <c r="N29" s="619"/>
      <c r="O29" s="400"/>
      <c r="P29" s="492" t="e">
        <f t="shared" si="1"/>
        <v>#DIV/0!</v>
      </c>
      <c r="Q29" s="493" t="e">
        <f t="shared" si="0"/>
        <v>#DIV/0!</v>
      </c>
    </row>
    <row r="30" spans="2:17" ht="25.5" customHeight="1">
      <c r="B30" s="385"/>
      <c r="C30" s="465"/>
      <c r="D30" s="386"/>
      <c r="E30" s="557"/>
      <c r="F30" s="557"/>
      <c r="G30" s="494"/>
      <c r="H30" s="616"/>
      <c r="I30" s="400"/>
      <c r="J30" s="400"/>
      <c r="K30" s="400"/>
      <c r="L30" s="400"/>
      <c r="M30" s="400"/>
      <c r="N30" s="400"/>
      <c r="O30" s="400"/>
      <c r="P30" s="492" t="e">
        <f t="shared" si="1"/>
        <v>#DIV/0!</v>
      </c>
      <c r="Q30" s="493" t="e">
        <f t="shared" si="0"/>
        <v>#DIV/0!</v>
      </c>
    </row>
    <row r="31" spans="2:17">
      <c r="B31" s="385"/>
      <c r="C31" s="465"/>
      <c r="D31" s="386"/>
      <c r="E31" s="557"/>
      <c r="F31" s="557"/>
      <c r="G31" s="494"/>
      <c r="H31" s="616"/>
      <c r="I31" s="400"/>
      <c r="J31" s="400"/>
      <c r="K31" s="400"/>
      <c r="L31" s="400"/>
      <c r="M31" s="400"/>
      <c r="N31" s="400"/>
      <c r="O31" s="400"/>
      <c r="P31" s="492" t="e">
        <f t="shared" si="1"/>
        <v>#DIV/0!</v>
      </c>
      <c r="Q31" s="493" t="e">
        <f t="shared" si="0"/>
        <v>#DIV/0!</v>
      </c>
    </row>
    <row r="32" spans="2:17" ht="25.5" customHeight="1">
      <c r="B32" s="385"/>
      <c r="C32" s="931"/>
      <c r="D32" s="932"/>
      <c r="E32" s="557"/>
      <c r="F32" s="557"/>
      <c r="G32" s="494"/>
      <c r="H32" s="616"/>
      <c r="I32" s="619"/>
      <c r="J32" s="400"/>
      <c r="K32" s="604"/>
      <c r="L32" s="619"/>
      <c r="M32" s="619"/>
      <c r="N32" s="619"/>
      <c r="O32" s="400"/>
      <c r="P32" s="492" t="e">
        <f t="shared" si="1"/>
        <v>#DIV/0!</v>
      </c>
      <c r="Q32" s="493" t="e">
        <f t="shared" si="0"/>
        <v>#DIV/0!</v>
      </c>
    </row>
    <row r="33" spans="1:17" ht="25.5" customHeight="1">
      <c r="B33" s="385"/>
      <c r="C33" s="465"/>
      <c r="D33" s="386"/>
      <c r="E33" s="557"/>
      <c r="F33" s="557"/>
      <c r="G33" s="494"/>
      <c r="H33" s="616"/>
      <c r="I33" s="400"/>
      <c r="J33" s="400"/>
      <c r="K33" s="400"/>
      <c r="L33" s="619"/>
      <c r="M33" s="400"/>
      <c r="N33" s="400"/>
      <c r="O33" s="400"/>
      <c r="P33" s="492" t="e">
        <f t="shared" si="1"/>
        <v>#DIV/0!</v>
      </c>
      <c r="Q33" s="493" t="e">
        <f t="shared" si="0"/>
        <v>#DIV/0!</v>
      </c>
    </row>
    <row r="34" spans="1:17" ht="25.5" customHeight="1">
      <c r="B34" s="385"/>
      <c r="C34" s="558"/>
      <c r="D34" s="558"/>
      <c r="E34" s="627"/>
      <c r="F34" s="627"/>
      <c r="G34" s="629"/>
      <c r="H34" s="623"/>
      <c r="I34" s="628"/>
      <c r="J34" s="623"/>
      <c r="K34" s="623"/>
      <c r="L34" s="623"/>
      <c r="M34" s="623"/>
      <c r="N34" s="623"/>
      <c r="O34" s="623"/>
      <c r="P34" s="630"/>
      <c r="Q34" s="493"/>
    </row>
    <row r="35" spans="1:17">
      <c r="B35" s="385"/>
      <c r="C35" s="465"/>
      <c r="D35" s="558"/>
      <c r="E35" s="627"/>
      <c r="F35" s="627"/>
      <c r="G35" s="629"/>
      <c r="H35" s="400"/>
      <c r="I35" s="619"/>
      <c r="J35" s="400"/>
      <c r="K35" s="605"/>
      <c r="L35" s="605"/>
      <c r="M35" s="605"/>
      <c r="N35" s="605"/>
      <c r="O35" s="605"/>
      <c r="P35" s="492" t="e">
        <f t="shared" si="1"/>
        <v>#DIV/0!</v>
      </c>
      <c r="Q35" s="625" t="e">
        <f t="shared" si="0"/>
        <v>#DIV/0!</v>
      </c>
    </row>
    <row r="36" spans="1:17">
      <c r="B36" s="385"/>
      <c r="C36" s="465"/>
      <c r="D36" s="558"/>
      <c r="E36" s="627"/>
      <c r="F36" s="627"/>
      <c r="G36" s="629"/>
      <c r="H36" s="400"/>
      <c r="I36" s="619"/>
      <c r="J36" s="400"/>
      <c r="K36" s="605"/>
      <c r="L36" s="605"/>
      <c r="M36" s="605"/>
      <c r="N36" s="605"/>
      <c r="O36" s="605"/>
      <c r="P36" s="492" t="e">
        <f t="shared" si="1"/>
        <v>#DIV/0!</v>
      </c>
      <c r="Q36" s="625" t="e">
        <f t="shared" si="0"/>
        <v>#DIV/0!</v>
      </c>
    </row>
    <row r="37" spans="1:17">
      <c r="B37" s="385"/>
      <c r="C37" s="558"/>
      <c r="D37" s="558"/>
      <c r="E37" s="627"/>
      <c r="F37" s="627"/>
      <c r="G37" s="557"/>
      <c r="H37" s="634"/>
      <c r="I37" s="634"/>
      <c r="J37" s="634"/>
      <c r="K37" s="634"/>
      <c r="L37" s="634"/>
      <c r="M37" s="634"/>
      <c r="N37" s="634"/>
      <c r="O37" s="634"/>
      <c r="P37" s="627"/>
      <c r="Q37" s="625"/>
    </row>
    <row r="38" spans="1:17">
      <c r="B38" s="385"/>
      <c r="C38" s="558"/>
      <c r="D38" s="558"/>
      <c r="E38" s="627"/>
      <c r="F38" s="627"/>
      <c r="G38" s="629"/>
      <c r="H38" s="400"/>
      <c r="I38" s="631"/>
      <c r="J38" s="631"/>
      <c r="K38" s="632"/>
      <c r="L38" s="632"/>
      <c r="M38" s="632"/>
      <c r="N38" s="605"/>
      <c r="O38" s="633"/>
      <c r="P38" s="492" t="e">
        <f t="shared" ref="P38" si="2">L38/H38</f>
        <v>#DIV/0!</v>
      </c>
      <c r="Q38" s="625" t="e">
        <f t="shared" ref="Q38" si="3">L38/J38</f>
        <v>#DIV/0!</v>
      </c>
    </row>
    <row r="39" spans="1:17">
      <c r="B39" s="385"/>
      <c r="C39" s="558"/>
      <c r="D39" s="559"/>
      <c r="E39" s="557"/>
      <c r="F39" s="557"/>
      <c r="G39" s="629"/>
      <c r="H39" s="557"/>
      <c r="I39" s="557"/>
      <c r="J39" s="557"/>
      <c r="K39" s="627"/>
      <c r="L39" s="627"/>
      <c r="M39" s="557"/>
      <c r="N39" s="557"/>
      <c r="O39" s="557"/>
      <c r="P39" s="627"/>
      <c r="Q39" s="625"/>
    </row>
    <row r="40" spans="1:17" s="383" customFormat="1">
      <c r="A40" s="304"/>
      <c r="B40" s="402"/>
      <c r="C40" s="935" t="s">
        <v>228</v>
      </c>
      <c r="D40" s="936"/>
      <c r="E40" s="485"/>
      <c r="F40" s="485"/>
      <c r="G40" s="485">
        <v>0</v>
      </c>
      <c r="H40" s="624">
        <f t="shared" ref="H40:O40" si="4">+H11+H15+H34+H37</f>
        <v>0</v>
      </c>
      <c r="I40" s="624">
        <f t="shared" si="4"/>
        <v>0</v>
      </c>
      <c r="J40" s="624">
        <f t="shared" si="4"/>
        <v>0</v>
      </c>
      <c r="K40" s="624">
        <f t="shared" si="4"/>
        <v>0</v>
      </c>
      <c r="L40" s="624">
        <f t="shared" si="4"/>
        <v>0</v>
      </c>
      <c r="M40" s="624">
        <f t="shared" si="4"/>
        <v>0</v>
      </c>
      <c r="N40" s="624">
        <f t="shared" si="4"/>
        <v>0</v>
      </c>
      <c r="O40" s="624">
        <f t="shared" si="4"/>
        <v>0</v>
      </c>
      <c r="P40" s="945"/>
      <c r="Q40" s="946"/>
    </row>
    <row r="41" spans="1:17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7">
      <c r="B42" s="16" t="s">
        <v>76</v>
      </c>
      <c r="G42" s="24"/>
      <c r="H42" s="24"/>
      <c r="I42" s="24"/>
      <c r="J42" s="24"/>
      <c r="K42" s="24"/>
      <c r="L42" s="24"/>
      <c r="M42" s="24"/>
      <c r="N42" s="24"/>
      <c r="O42" s="24"/>
    </row>
    <row r="43" spans="1:17">
      <c r="B43" s="16"/>
      <c r="G43" s="24"/>
      <c r="H43" s="24"/>
      <c r="I43" s="24"/>
      <c r="J43" s="24"/>
      <c r="K43" s="24"/>
      <c r="L43" s="24"/>
      <c r="M43" s="24"/>
      <c r="N43" s="24"/>
      <c r="O43" s="24"/>
    </row>
    <row r="44" spans="1:17">
      <c r="B44" s="16"/>
      <c r="G44" s="24"/>
      <c r="H44" s="24"/>
      <c r="I44" s="24"/>
      <c r="J44" s="24"/>
      <c r="K44" s="24"/>
      <c r="L44" s="24"/>
      <c r="M44" s="24"/>
      <c r="N44" s="24"/>
      <c r="O44" s="24"/>
    </row>
    <row r="45" spans="1:17">
      <c r="B45" s="16"/>
      <c r="G45" s="24"/>
      <c r="H45" s="24"/>
      <c r="I45" s="24"/>
      <c r="J45" s="24"/>
      <c r="K45" s="24"/>
      <c r="L45" s="24"/>
      <c r="M45" s="24"/>
      <c r="N45" s="24"/>
      <c r="O45" s="24"/>
    </row>
    <row r="46" spans="1:17">
      <c r="B46" s="16"/>
      <c r="G46" s="24"/>
      <c r="H46" s="24"/>
      <c r="I46" s="24"/>
      <c r="J46" s="24"/>
      <c r="K46" s="24"/>
      <c r="L46" s="24"/>
      <c r="M46" s="24"/>
      <c r="N46" s="24"/>
      <c r="O46" s="24"/>
    </row>
    <row r="47" spans="1:17">
      <c r="B47" s="16"/>
      <c r="G47" s="24"/>
      <c r="H47" s="24"/>
      <c r="I47" s="24"/>
      <c r="J47" s="24"/>
      <c r="K47" s="24"/>
      <c r="L47" s="24"/>
      <c r="M47" s="24"/>
      <c r="N47" s="24"/>
      <c r="O47" s="24"/>
    </row>
    <row r="48" spans="1:17">
      <c r="F48" s="279"/>
      <c r="G48" s="279"/>
      <c r="K48" s="279"/>
      <c r="L48" s="279"/>
      <c r="M48" s="279"/>
    </row>
    <row r="49" spans="4:17">
      <c r="D49" s="277"/>
      <c r="F49" s="766" t="s">
        <v>551</v>
      </c>
      <c r="G49" s="766"/>
      <c r="H49" s="277"/>
      <c r="I49" s="277"/>
      <c r="J49" s="277"/>
      <c r="K49" s="822" t="s">
        <v>552</v>
      </c>
      <c r="L49" s="822"/>
      <c r="M49" s="822"/>
      <c r="N49" s="277"/>
      <c r="O49" s="277"/>
    </row>
    <row r="50" spans="4:17">
      <c r="D50" s="282"/>
      <c r="F50" s="766" t="s">
        <v>553</v>
      </c>
      <c r="G50" s="766"/>
      <c r="H50" s="353"/>
      <c r="I50" s="353"/>
      <c r="J50" s="353"/>
      <c r="K50" s="822" t="s">
        <v>554</v>
      </c>
      <c r="L50" s="822"/>
      <c r="M50" s="822"/>
      <c r="N50" s="353"/>
      <c r="O50" s="353"/>
    </row>
    <row r="51" spans="4:17">
      <c r="D51" s="282"/>
      <c r="H51" s="354"/>
      <c r="I51" s="354"/>
      <c r="J51" s="354"/>
      <c r="K51" s="353"/>
      <c r="L51" s="353"/>
      <c r="M51" s="353"/>
      <c r="N51" s="354"/>
      <c r="O51" s="354"/>
      <c r="Q51" s="757" t="s">
        <v>1098</v>
      </c>
    </row>
    <row r="52" spans="4:17">
      <c r="K52" s="277"/>
      <c r="L52" s="277"/>
      <c r="M52" s="277"/>
    </row>
    <row r="55" spans="4:17">
      <c r="Q55" s="757"/>
    </row>
  </sheetData>
  <mergeCells count="21">
    <mergeCell ref="F49:G49"/>
    <mergeCell ref="F50:G50"/>
    <mergeCell ref="K49:M49"/>
    <mergeCell ref="K50:M50"/>
    <mergeCell ref="P7:Q7"/>
    <mergeCell ref="P40:Q40"/>
    <mergeCell ref="B1:O1"/>
    <mergeCell ref="B2:O2"/>
    <mergeCell ref="B3:O3"/>
    <mergeCell ref="B7:D9"/>
    <mergeCell ref="O7:O8"/>
    <mergeCell ref="G7:G9"/>
    <mergeCell ref="E7:E9"/>
    <mergeCell ref="H7:N7"/>
    <mergeCell ref="C40:D40"/>
    <mergeCell ref="B10:D10"/>
    <mergeCell ref="C11:D11"/>
    <mergeCell ref="C16:D16"/>
    <mergeCell ref="C25:D25"/>
    <mergeCell ref="C29:D29"/>
    <mergeCell ref="C32:D32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5" fitToHeight="0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showGridLines="0" topLeftCell="F1" zoomScale="85" zoomScaleNormal="85" workbookViewId="0">
      <selection activeCell="Y55" sqref="Y55"/>
    </sheetView>
  </sheetViews>
  <sheetFormatPr baseColWidth="10" defaultRowHeight="12.75"/>
  <cols>
    <col min="1" max="1" width="2.140625" style="24" customWidth="1"/>
    <col min="2" max="2" width="5.85546875" style="273" customWidth="1"/>
    <col min="3" max="3" width="15.7109375" style="273" customWidth="1"/>
    <col min="4" max="8" width="5.42578125" style="273" customWidth="1"/>
    <col min="9" max="13" width="12.7109375" style="273" customWidth="1"/>
    <col min="14" max="14" width="11.42578125" style="273" customWidth="1"/>
    <col min="15" max="15" width="12.85546875" style="273" customWidth="1"/>
    <col min="16" max="16" width="10.85546875" style="24" customWidth="1"/>
    <col min="17" max="16384" width="11.42578125" style="273"/>
  </cols>
  <sheetData>
    <row r="1" spans="2:25" ht="6" customHeight="1">
      <c r="B1" s="781" t="s">
        <v>487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</row>
    <row r="2" spans="2:25" ht="13.5" customHeight="1"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</row>
    <row r="3" spans="2:25" ht="20.25" customHeight="1">
      <c r="B3" s="781" t="s">
        <v>1035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</row>
    <row r="4" spans="2:25" s="24" customFormat="1" ht="8.2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25" s="24" customFormat="1" ht="24" customHeight="1">
      <c r="D5" s="29" t="s">
        <v>3</v>
      </c>
      <c r="E5" s="287" t="s">
        <v>550</v>
      </c>
      <c r="F5" s="287"/>
      <c r="G5" s="286"/>
      <c r="H5" s="287"/>
      <c r="I5" s="287"/>
      <c r="J5" s="287"/>
      <c r="K5" s="287"/>
      <c r="L5" s="71"/>
      <c r="M5" s="71"/>
      <c r="N5" s="75"/>
      <c r="O5" s="243"/>
    </row>
    <row r="6" spans="2:25" s="24" customFormat="1" ht="8.25" customHeigh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2:25" ht="15" customHeight="1">
      <c r="B7" s="951" t="s">
        <v>460</v>
      </c>
      <c r="C7" s="952"/>
      <c r="D7" s="953" t="s">
        <v>461</v>
      </c>
      <c r="E7" s="787"/>
      <c r="F7" s="787"/>
      <c r="G7" s="787"/>
      <c r="H7" s="954"/>
      <c r="I7" s="955" t="s">
        <v>462</v>
      </c>
      <c r="J7" s="955"/>
      <c r="K7" s="955"/>
      <c r="L7" s="955"/>
      <c r="M7" s="955"/>
      <c r="N7" s="955"/>
      <c r="O7" s="955"/>
      <c r="P7" s="955" t="s">
        <v>463</v>
      </c>
      <c r="Q7" s="955"/>
      <c r="R7" s="955"/>
      <c r="S7" s="955"/>
      <c r="T7" s="955"/>
      <c r="U7" s="955" t="s">
        <v>464</v>
      </c>
      <c r="V7" s="955"/>
      <c r="W7" s="955"/>
      <c r="X7" s="955"/>
      <c r="Y7" s="955"/>
    </row>
    <row r="8" spans="2:25">
      <c r="B8" s="956" t="s">
        <v>465</v>
      </c>
      <c r="C8" s="956" t="s">
        <v>466</v>
      </c>
      <c r="D8" s="958" t="s">
        <v>467</v>
      </c>
      <c r="E8" s="958" t="s">
        <v>468</v>
      </c>
      <c r="F8" s="958" t="s">
        <v>469</v>
      </c>
      <c r="G8" s="958" t="s">
        <v>470</v>
      </c>
      <c r="H8" s="958" t="s">
        <v>453</v>
      </c>
      <c r="I8" s="947" t="s">
        <v>471</v>
      </c>
      <c r="J8" s="947" t="s">
        <v>472</v>
      </c>
      <c r="K8" s="947" t="s">
        <v>473</v>
      </c>
      <c r="L8" s="947" t="s">
        <v>474</v>
      </c>
      <c r="M8" s="947" t="s">
        <v>475</v>
      </c>
      <c r="N8" s="947" t="s">
        <v>476</v>
      </c>
      <c r="O8" s="947" t="s">
        <v>477</v>
      </c>
      <c r="P8" s="947" t="s">
        <v>478</v>
      </c>
      <c r="Q8" s="947" t="s">
        <v>479</v>
      </c>
      <c r="R8" s="947" t="s">
        <v>480</v>
      </c>
      <c r="S8" s="949" t="s">
        <v>481</v>
      </c>
      <c r="T8" s="950"/>
      <c r="U8" s="947" t="s">
        <v>224</v>
      </c>
      <c r="V8" s="947" t="s">
        <v>203</v>
      </c>
      <c r="W8" s="947" t="s">
        <v>204</v>
      </c>
      <c r="X8" s="949" t="s">
        <v>482</v>
      </c>
      <c r="Y8" s="950"/>
    </row>
    <row r="9" spans="2:25" ht="15.75" customHeight="1">
      <c r="B9" s="957"/>
      <c r="C9" s="957"/>
      <c r="D9" s="959"/>
      <c r="E9" s="959"/>
      <c r="F9" s="959"/>
      <c r="G9" s="959"/>
      <c r="H9" s="959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495" t="s">
        <v>483</v>
      </c>
      <c r="T9" s="495" t="s">
        <v>484</v>
      </c>
      <c r="U9" s="948"/>
      <c r="V9" s="948"/>
      <c r="W9" s="948"/>
      <c r="X9" s="496" t="s">
        <v>485</v>
      </c>
      <c r="Y9" s="496" t="s">
        <v>486</v>
      </c>
    </row>
    <row r="10" spans="2:25" ht="15" customHeight="1">
      <c r="B10" s="497"/>
      <c r="C10" s="498"/>
      <c r="D10" s="499"/>
      <c r="E10" s="475"/>
      <c r="F10" s="475"/>
      <c r="G10" s="476"/>
      <c r="H10" s="500"/>
      <c r="I10" s="501"/>
      <c r="J10" s="502"/>
      <c r="K10" s="502"/>
      <c r="L10" s="502"/>
      <c r="M10" s="502"/>
      <c r="N10" s="502"/>
      <c r="O10" s="503"/>
      <c r="P10" s="504"/>
      <c r="Q10" s="275"/>
      <c r="R10" s="275"/>
      <c r="S10" s="275"/>
      <c r="T10" s="276"/>
      <c r="U10" s="275"/>
      <c r="V10" s="275"/>
      <c r="W10" s="275"/>
      <c r="X10" s="275"/>
      <c r="Y10" s="276"/>
    </row>
    <row r="11" spans="2:25">
      <c r="B11" s="505"/>
      <c r="C11" s="506"/>
      <c r="D11" s="507"/>
      <c r="E11" s="478"/>
      <c r="F11" s="478"/>
      <c r="G11" s="478"/>
      <c r="H11" s="508"/>
      <c r="I11" s="508"/>
      <c r="J11" s="509"/>
      <c r="K11" s="509"/>
      <c r="L11" s="509"/>
      <c r="M11" s="509"/>
      <c r="N11" s="509"/>
      <c r="O11" s="477"/>
      <c r="P11" s="31"/>
      <c r="Q11" s="277"/>
      <c r="R11" s="277"/>
      <c r="S11" s="277"/>
      <c r="T11" s="278"/>
      <c r="U11" s="277"/>
      <c r="V11" s="277"/>
      <c r="W11" s="277"/>
      <c r="X11" s="277"/>
      <c r="Y11" s="278"/>
    </row>
    <row r="12" spans="2:25">
      <c r="B12" s="505"/>
      <c r="C12" s="506"/>
      <c r="D12" s="507"/>
      <c r="E12" s="475"/>
      <c r="F12" s="475"/>
      <c r="G12" s="476"/>
      <c r="H12" s="510"/>
      <c r="I12" s="510"/>
      <c r="J12" s="511"/>
      <c r="K12" s="511"/>
      <c r="L12" s="511"/>
      <c r="M12" s="511"/>
      <c r="N12" s="511"/>
      <c r="O12" s="512"/>
      <c r="P12" s="31"/>
      <c r="Q12" s="277"/>
      <c r="R12" s="277"/>
      <c r="S12" s="277"/>
      <c r="T12" s="278"/>
      <c r="U12" s="277"/>
      <c r="V12" s="277"/>
      <c r="W12" s="277"/>
      <c r="X12" s="277"/>
      <c r="Y12" s="278"/>
    </row>
    <row r="13" spans="2:25">
      <c r="B13" s="505"/>
      <c r="C13" s="506"/>
      <c r="D13" s="507"/>
      <c r="E13" s="475"/>
      <c r="F13" s="475"/>
      <c r="G13" s="476"/>
      <c r="H13" s="500"/>
      <c r="I13" s="500"/>
      <c r="J13" s="450"/>
      <c r="K13" s="450"/>
      <c r="L13" s="450"/>
      <c r="M13" s="450"/>
      <c r="N13" s="450"/>
      <c r="O13" s="475"/>
      <c r="P13" s="31"/>
      <c r="Q13" s="277"/>
      <c r="R13" s="277"/>
      <c r="S13" s="277"/>
      <c r="T13" s="278"/>
      <c r="U13" s="277"/>
      <c r="V13" s="277"/>
      <c r="W13" s="277"/>
      <c r="X13" s="277"/>
      <c r="Y13" s="278"/>
    </row>
    <row r="14" spans="2:25">
      <c r="B14" s="505"/>
      <c r="C14" s="506"/>
      <c r="D14" s="507"/>
      <c r="E14" s="478"/>
      <c r="F14" s="478"/>
      <c r="G14" s="478"/>
      <c r="H14" s="513"/>
      <c r="I14" s="513"/>
      <c r="J14" s="514"/>
      <c r="K14" s="514"/>
      <c r="L14" s="514"/>
      <c r="M14" s="514"/>
      <c r="N14" s="514"/>
      <c r="O14" s="478"/>
      <c r="P14" s="31"/>
      <c r="Q14" s="277"/>
      <c r="R14" s="277"/>
      <c r="S14" s="277"/>
      <c r="T14" s="278"/>
      <c r="U14" s="277"/>
      <c r="V14" s="277"/>
      <c r="W14" s="277"/>
      <c r="X14" s="277"/>
      <c r="Y14" s="278"/>
    </row>
    <row r="15" spans="2:25">
      <c r="B15" s="505"/>
      <c r="C15" s="506"/>
      <c r="D15" s="507"/>
      <c r="E15" s="475"/>
      <c r="F15" s="475"/>
      <c r="G15" s="476"/>
      <c r="H15" s="500"/>
      <c r="I15" s="500"/>
      <c r="J15" s="450"/>
      <c r="K15" s="450"/>
      <c r="L15" s="450"/>
      <c r="M15" s="450"/>
      <c r="N15" s="450"/>
      <c r="O15" s="475"/>
      <c r="P15" s="31"/>
      <c r="Q15" s="277"/>
      <c r="R15" s="277"/>
      <c r="S15" s="277"/>
      <c r="T15" s="278"/>
      <c r="U15" s="277"/>
      <c r="V15" s="277"/>
      <c r="W15" s="277"/>
      <c r="X15" s="277"/>
      <c r="Y15" s="278"/>
    </row>
    <row r="16" spans="2:25">
      <c r="B16" s="505"/>
      <c r="C16" s="506"/>
      <c r="D16" s="507"/>
      <c r="E16" s="475"/>
      <c r="F16" s="475"/>
      <c r="G16" s="476"/>
      <c r="H16" s="500"/>
      <c r="I16" s="500"/>
      <c r="J16" s="450"/>
      <c r="K16" s="450"/>
      <c r="L16" s="450"/>
      <c r="M16" s="450"/>
      <c r="N16" s="450"/>
      <c r="O16" s="475"/>
      <c r="P16" s="31"/>
      <c r="Q16" s="277"/>
      <c r="R16" s="277"/>
      <c r="S16" s="277"/>
      <c r="T16" s="278"/>
      <c r="U16" s="277"/>
      <c r="V16" s="277"/>
      <c r="W16" s="277"/>
      <c r="X16" s="277"/>
      <c r="Y16" s="278"/>
    </row>
    <row r="17" spans="2:25">
      <c r="B17" s="505"/>
      <c r="C17" s="506"/>
      <c r="D17" s="507"/>
      <c r="E17" s="475"/>
      <c r="F17" s="475"/>
      <c r="G17" s="476"/>
      <c r="H17" s="500"/>
      <c r="I17" s="500"/>
      <c r="J17" s="450"/>
      <c r="K17" s="450"/>
      <c r="L17" s="450"/>
      <c r="M17" s="450"/>
      <c r="N17" s="450"/>
      <c r="O17" s="475"/>
      <c r="P17" s="31"/>
      <c r="Q17" s="277"/>
      <c r="R17" s="277"/>
      <c r="S17" s="277"/>
      <c r="T17" s="278"/>
      <c r="U17" s="277"/>
      <c r="V17" s="277"/>
      <c r="W17" s="277"/>
      <c r="X17" s="277"/>
      <c r="Y17" s="278"/>
    </row>
    <row r="18" spans="2:25">
      <c r="B18" s="505"/>
      <c r="C18" s="506"/>
      <c r="D18" s="507"/>
      <c r="E18" s="475"/>
      <c r="F18" s="475"/>
      <c r="G18" s="476"/>
      <c r="H18" s="500"/>
      <c r="I18" s="500"/>
      <c r="J18" s="450"/>
      <c r="K18" s="450"/>
      <c r="L18" s="450"/>
      <c r="M18" s="450"/>
      <c r="N18" s="450"/>
      <c r="O18" s="475"/>
      <c r="P18" s="31"/>
      <c r="Q18" s="277"/>
      <c r="R18" s="277"/>
      <c r="S18" s="277"/>
      <c r="T18" s="278"/>
      <c r="U18" s="277"/>
      <c r="V18" s="277"/>
      <c r="W18" s="277"/>
      <c r="X18" s="277"/>
      <c r="Y18" s="278"/>
    </row>
    <row r="19" spans="2:25">
      <c r="B19" s="505"/>
      <c r="C19" s="506"/>
      <c r="D19" s="507"/>
      <c r="E19" s="475"/>
      <c r="F19" s="475"/>
      <c r="G19" s="476"/>
      <c r="H19" s="500"/>
      <c r="I19" s="500"/>
      <c r="J19" s="450"/>
      <c r="K19" s="450"/>
      <c r="L19" s="450"/>
      <c r="M19" s="450"/>
      <c r="N19" s="450"/>
      <c r="O19" s="475"/>
      <c r="P19" s="31"/>
      <c r="Q19" s="277"/>
      <c r="R19" s="277"/>
      <c r="S19" s="277"/>
      <c r="T19" s="278"/>
      <c r="U19" s="277"/>
      <c r="V19" s="277"/>
      <c r="W19" s="277"/>
      <c r="X19" s="277"/>
      <c r="Y19" s="278"/>
    </row>
    <row r="20" spans="2:25">
      <c r="B20" s="505"/>
      <c r="C20" s="506"/>
      <c r="D20" s="507"/>
      <c r="E20" s="475"/>
      <c r="F20" s="475"/>
      <c r="G20" s="476"/>
      <c r="H20" s="500"/>
      <c r="I20" s="500"/>
      <c r="J20" s="450"/>
      <c r="K20" s="450"/>
      <c r="L20" s="450"/>
      <c r="M20" s="450"/>
      <c r="N20" s="450"/>
      <c r="O20" s="475"/>
      <c r="P20" s="31"/>
      <c r="Q20" s="277"/>
      <c r="R20" s="277"/>
      <c r="S20" s="277"/>
      <c r="T20" s="278"/>
      <c r="U20" s="277"/>
      <c r="V20" s="277"/>
      <c r="W20" s="277"/>
      <c r="X20" s="277"/>
      <c r="Y20" s="278"/>
    </row>
    <row r="21" spans="2:25">
      <c r="B21" s="505"/>
      <c r="C21" s="506"/>
      <c r="D21" s="507"/>
      <c r="E21" s="475"/>
      <c r="F21" s="475"/>
      <c r="G21" s="476"/>
      <c r="H21" s="500"/>
      <c r="I21" s="500"/>
      <c r="J21" s="450"/>
      <c r="K21" s="450"/>
      <c r="L21" s="450"/>
      <c r="M21" s="450"/>
      <c r="N21" s="450"/>
      <c r="O21" s="475"/>
      <c r="P21" s="31"/>
      <c r="Q21" s="277"/>
      <c r="R21" s="277"/>
      <c r="S21" s="277"/>
      <c r="T21" s="278"/>
      <c r="U21" s="277"/>
      <c r="V21" s="277"/>
      <c r="W21" s="277"/>
      <c r="X21" s="277"/>
      <c r="Y21" s="278"/>
    </row>
    <row r="22" spans="2:25">
      <c r="B22" s="505"/>
      <c r="C22" s="506"/>
      <c r="D22" s="507"/>
      <c r="E22" s="475"/>
      <c r="F22" s="475"/>
      <c r="G22" s="476"/>
      <c r="H22" s="500"/>
      <c r="I22" s="500"/>
      <c r="J22" s="450"/>
      <c r="K22" s="450"/>
      <c r="L22" s="450"/>
      <c r="M22" s="450"/>
      <c r="N22" s="450"/>
      <c r="O22" s="475"/>
      <c r="P22" s="31"/>
      <c r="Q22" s="277"/>
      <c r="R22" s="277"/>
      <c r="S22" s="277"/>
      <c r="T22" s="278"/>
      <c r="U22" s="277"/>
      <c r="V22" s="277"/>
      <c r="W22" s="277"/>
      <c r="X22" s="277"/>
      <c r="Y22" s="278"/>
    </row>
    <row r="23" spans="2:25">
      <c r="B23" s="505"/>
      <c r="C23" s="506"/>
      <c r="D23" s="507"/>
      <c r="E23" s="478"/>
      <c r="F23" s="478"/>
      <c r="G23" s="478"/>
      <c r="H23" s="513"/>
      <c r="I23" s="513"/>
      <c r="J23" s="514"/>
      <c r="K23" s="514"/>
      <c r="L23" s="514"/>
      <c r="M23" s="514"/>
      <c r="N23" s="514"/>
      <c r="O23" s="478"/>
      <c r="P23" s="31"/>
      <c r="Q23" s="277"/>
      <c r="R23" s="277"/>
      <c r="S23" s="277"/>
      <c r="T23" s="278"/>
      <c r="U23" s="277"/>
      <c r="V23" s="277"/>
      <c r="W23" s="277"/>
      <c r="X23" s="277"/>
      <c r="Y23" s="278"/>
    </row>
    <row r="24" spans="2:25">
      <c r="B24" s="505"/>
      <c r="C24" s="506"/>
      <c r="D24" s="507"/>
      <c r="E24" s="475"/>
      <c r="F24" s="475"/>
      <c r="G24" s="476"/>
      <c r="H24" s="500"/>
      <c r="I24" s="500"/>
      <c r="J24" s="450"/>
      <c r="K24" s="450"/>
      <c r="L24" s="450"/>
      <c r="M24" s="450"/>
      <c r="N24" s="450"/>
      <c r="O24" s="475"/>
      <c r="P24" s="31"/>
      <c r="Q24" s="277"/>
      <c r="R24" s="277"/>
      <c r="S24" s="277"/>
      <c r="T24" s="278"/>
      <c r="U24" s="277"/>
      <c r="V24" s="277"/>
      <c r="W24" s="277"/>
      <c r="X24" s="277"/>
      <c r="Y24" s="278"/>
    </row>
    <row r="25" spans="2:25">
      <c r="B25" s="505"/>
      <c r="C25" s="506"/>
      <c r="D25" s="507"/>
      <c r="E25" s="475"/>
      <c r="F25" s="475"/>
      <c r="G25" s="476"/>
      <c r="H25" s="500"/>
      <c r="I25" s="500"/>
      <c r="J25" s="450"/>
      <c r="K25" s="450"/>
      <c r="L25" s="450"/>
      <c r="M25" s="450"/>
      <c r="N25" s="450"/>
      <c r="O25" s="475"/>
      <c r="P25" s="31"/>
      <c r="Q25" s="277"/>
      <c r="R25" s="277"/>
      <c r="S25" s="277"/>
      <c r="T25" s="278"/>
      <c r="U25" s="277"/>
      <c r="V25" s="277"/>
      <c r="W25" s="277"/>
      <c r="X25" s="277"/>
      <c r="Y25" s="278"/>
    </row>
    <row r="26" spans="2:25">
      <c r="B26" s="505"/>
      <c r="C26" s="506"/>
      <c r="D26" s="507"/>
      <c r="E26" s="475"/>
      <c r="F26" s="475"/>
      <c r="G26" s="476"/>
      <c r="H26" s="500"/>
      <c r="I26" s="500"/>
      <c r="J26" s="450"/>
      <c r="K26" s="450"/>
      <c r="L26" s="450"/>
      <c r="M26" s="450"/>
      <c r="N26" s="450"/>
      <c r="O26" s="475"/>
      <c r="P26" s="31"/>
      <c r="Q26" s="277"/>
      <c r="R26" s="277"/>
      <c r="S26" s="277"/>
      <c r="T26" s="278"/>
      <c r="U26" s="277"/>
      <c r="V26" s="277"/>
      <c r="W26" s="277"/>
      <c r="X26" s="277"/>
      <c r="Y26" s="278"/>
    </row>
    <row r="27" spans="2:25">
      <c r="B27" s="505"/>
      <c r="C27" s="506"/>
      <c r="D27" s="507"/>
      <c r="E27" s="478"/>
      <c r="F27" s="478"/>
      <c r="G27" s="478"/>
      <c r="H27" s="513"/>
      <c r="I27" s="513"/>
      <c r="J27" s="514"/>
      <c r="K27" s="514"/>
      <c r="L27" s="514"/>
      <c r="M27" s="514"/>
      <c r="N27" s="514"/>
      <c r="O27" s="478"/>
      <c r="P27" s="31"/>
      <c r="Q27" s="277"/>
      <c r="R27" s="277"/>
      <c r="S27" s="277"/>
      <c r="T27" s="278"/>
      <c r="U27" s="277"/>
      <c r="V27" s="277"/>
      <c r="W27" s="277"/>
      <c r="X27" s="277"/>
      <c r="Y27" s="278"/>
    </row>
    <row r="28" spans="2:25">
      <c r="B28" s="505"/>
      <c r="C28" s="506"/>
      <c r="D28" s="507"/>
      <c r="E28" s="475"/>
      <c r="F28" s="475"/>
      <c r="G28" s="476"/>
      <c r="H28" s="500"/>
      <c r="I28" s="500"/>
      <c r="J28" s="450"/>
      <c r="K28" s="450"/>
      <c r="L28" s="450"/>
      <c r="M28" s="450"/>
      <c r="N28" s="450"/>
      <c r="O28" s="475"/>
      <c r="P28" s="31"/>
      <c r="Q28" s="277"/>
      <c r="R28" s="277"/>
      <c r="S28" s="277"/>
      <c r="T28" s="278"/>
      <c r="U28" s="277"/>
      <c r="V28" s="277"/>
      <c r="W28" s="277"/>
      <c r="X28" s="277"/>
      <c r="Y28" s="278"/>
    </row>
    <row r="29" spans="2:25">
      <c r="B29" s="505"/>
      <c r="C29" s="506"/>
      <c r="D29" s="507"/>
      <c r="E29" s="475"/>
      <c r="F29" s="475"/>
      <c r="G29" s="476"/>
      <c r="H29" s="500"/>
      <c r="I29" s="500"/>
      <c r="J29" s="450"/>
      <c r="K29" s="450"/>
      <c r="L29" s="450"/>
      <c r="M29" s="450"/>
      <c r="N29" s="450"/>
      <c r="O29" s="475"/>
      <c r="P29" s="31"/>
      <c r="Q29" s="277"/>
      <c r="R29" s="277"/>
      <c r="S29" s="277"/>
      <c r="T29" s="278"/>
      <c r="U29" s="277"/>
      <c r="V29" s="277"/>
      <c r="W29" s="277"/>
      <c r="X29" s="277"/>
      <c r="Y29" s="278"/>
    </row>
    <row r="30" spans="2:25">
      <c r="B30" s="505"/>
      <c r="C30" s="506"/>
      <c r="D30" s="507"/>
      <c r="E30" s="478"/>
      <c r="F30" s="478"/>
      <c r="G30" s="478"/>
      <c r="H30" s="513"/>
      <c r="I30" s="513"/>
      <c r="J30" s="514"/>
      <c r="K30" s="514"/>
      <c r="L30" s="514"/>
      <c r="M30" s="514"/>
      <c r="N30" s="514"/>
      <c r="O30" s="478"/>
      <c r="P30" s="31"/>
      <c r="Q30" s="277"/>
      <c r="R30" s="277"/>
      <c r="S30" s="277"/>
      <c r="T30" s="278"/>
      <c r="U30" s="277"/>
      <c r="V30" s="277"/>
      <c r="W30" s="277"/>
      <c r="X30" s="277"/>
      <c r="Y30" s="278"/>
    </row>
    <row r="31" spans="2:25">
      <c r="B31" s="505"/>
      <c r="C31" s="506"/>
      <c r="D31" s="507"/>
      <c r="E31" s="475"/>
      <c r="F31" s="475"/>
      <c r="G31" s="476"/>
      <c r="H31" s="500"/>
      <c r="I31" s="500"/>
      <c r="J31" s="450"/>
      <c r="K31" s="450"/>
      <c r="L31" s="450"/>
      <c r="M31" s="450"/>
      <c r="N31" s="450"/>
      <c r="O31" s="475"/>
      <c r="P31" s="31"/>
      <c r="Q31" s="277"/>
      <c r="R31" s="277"/>
      <c r="S31" s="277"/>
      <c r="T31" s="278"/>
      <c r="U31" s="277"/>
      <c r="V31" s="277"/>
      <c r="W31" s="277"/>
      <c r="X31" s="277"/>
      <c r="Y31" s="278"/>
    </row>
    <row r="32" spans="2:25">
      <c r="B32" s="505"/>
      <c r="C32" s="506"/>
      <c r="D32" s="507"/>
      <c r="E32" s="475"/>
      <c r="F32" s="475"/>
      <c r="G32" s="476"/>
      <c r="H32" s="500"/>
      <c r="I32" s="500"/>
      <c r="J32" s="450"/>
      <c r="K32" s="450"/>
      <c r="L32" s="450"/>
      <c r="M32" s="450"/>
      <c r="N32" s="450"/>
      <c r="O32" s="475"/>
      <c r="P32" s="31"/>
      <c r="Q32" s="277"/>
      <c r="R32" s="277"/>
      <c r="S32" s="277"/>
      <c r="T32" s="278"/>
      <c r="U32" s="277"/>
      <c r="V32" s="277"/>
      <c r="W32" s="277"/>
      <c r="X32" s="277"/>
      <c r="Y32" s="278"/>
    </row>
    <row r="33" spans="1:25">
      <c r="B33" s="505"/>
      <c r="C33" s="506"/>
      <c r="D33" s="507"/>
      <c r="E33" s="475"/>
      <c r="F33" s="475"/>
      <c r="G33" s="476"/>
      <c r="H33" s="500"/>
      <c r="I33" s="500"/>
      <c r="J33" s="450"/>
      <c r="K33" s="450"/>
      <c r="L33" s="450"/>
      <c r="M33" s="450"/>
      <c r="N33" s="450"/>
      <c r="O33" s="475"/>
      <c r="P33" s="31"/>
      <c r="Q33" s="277"/>
      <c r="R33" s="277"/>
      <c r="S33" s="277"/>
      <c r="T33" s="278"/>
      <c r="U33" s="277"/>
      <c r="V33" s="277"/>
      <c r="W33" s="277"/>
      <c r="X33" s="277"/>
      <c r="Y33" s="278"/>
    </row>
    <row r="34" spans="1:25">
      <c r="B34" s="505"/>
      <c r="C34" s="506"/>
      <c r="D34" s="507"/>
      <c r="E34" s="475"/>
      <c r="F34" s="475"/>
      <c r="G34" s="476"/>
      <c r="H34" s="500"/>
      <c r="I34" s="500"/>
      <c r="J34" s="450"/>
      <c r="K34" s="450"/>
      <c r="L34" s="450"/>
      <c r="M34" s="450"/>
      <c r="N34" s="450"/>
      <c r="O34" s="475"/>
      <c r="P34" s="31"/>
      <c r="Q34" s="277"/>
      <c r="R34" s="277"/>
      <c r="S34" s="277"/>
      <c r="T34" s="278"/>
      <c r="U34" s="277"/>
      <c r="V34" s="277"/>
      <c r="W34" s="277"/>
      <c r="X34" s="277"/>
      <c r="Y34" s="278"/>
    </row>
    <row r="35" spans="1:25">
      <c r="B35" s="505"/>
      <c r="C35" s="506"/>
      <c r="D35" s="507"/>
      <c r="E35" s="478"/>
      <c r="F35" s="478"/>
      <c r="G35" s="478"/>
      <c r="H35" s="513"/>
      <c r="I35" s="513"/>
      <c r="J35" s="514"/>
      <c r="K35" s="514"/>
      <c r="L35" s="514"/>
      <c r="M35" s="514"/>
      <c r="N35" s="514"/>
      <c r="O35" s="478"/>
      <c r="P35" s="31"/>
      <c r="Q35" s="277"/>
      <c r="R35" s="277"/>
      <c r="S35" s="277"/>
      <c r="T35" s="278"/>
      <c r="U35" s="277"/>
      <c r="V35" s="277"/>
      <c r="W35" s="277"/>
      <c r="X35" s="277"/>
      <c r="Y35" s="278"/>
    </row>
    <row r="36" spans="1:25">
      <c r="B36" s="505"/>
      <c r="C36" s="506"/>
      <c r="D36" s="507"/>
      <c r="E36" s="475"/>
      <c r="F36" s="475"/>
      <c r="G36" s="476"/>
      <c r="H36" s="500"/>
      <c r="I36" s="500"/>
      <c r="J36" s="450"/>
      <c r="K36" s="450"/>
      <c r="L36" s="450"/>
      <c r="M36" s="450"/>
      <c r="N36" s="450"/>
      <c r="O36" s="475"/>
      <c r="P36" s="31"/>
      <c r="Q36" s="277"/>
      <c r="R36" s="277"/>
      <c r="S36" s="277"/>
      <c r="T36" s="278"/>
      <c r="U36" s="277"/>
      <c r="V36" s="277"/>
      <c r="W36" s="277"/>
      <c r="X36" s="277"/>
      <c r="Y36" s="278"/>
    </row>
    <row r="37" spans="1:25" ht="15" customHeight="1">
      <c r="B37" s="505"/>
      <c r="C37" s="506"/>
      <c r="D37" s="507"/>
      <c r="E37" s="475"/>
      <c r="F37" s="475"/>
      <c r="G37" s="476"/>
      <c r="H37" s="500"/>
      <c r="I37" s="500"/>
      <c r="J37" s="450"/>
      <c r="K37" s="450"/>
      <c r="L37" s="450"/>
      <c r="M37" s="450"/>
      <c r="N37" s="450"/>
      <c r="O37" s="475"/>
      <c r="P37" s="31"/>
      <c r="Q37" s="277"/>
      <c r="R37" s="277"/>
      <c r="S37" s="277"/>
      <c r="T37" s="278"/>
      <c r="U37" s="277"/>
      <c r="V37" s="277"/>
      <c r="W37" s="277"/>
      <c r="X37" s="277"/>
      <c r="Y37" s="278"/>
    </row>
    <row r="38" spans="1:25" ht="15" customHeight="1">
      <c r="B38" s="505"/>
      <c r="C38" s="506"/>
      <c r="D38" s="507"/>
      <c r="E38" s="475"/>
      <c r="F38" s="475"/>
      <c r="G38" s="476"/>
      <c r="H38" s="500"/>
      <c r="I38" s="500"/>
      <c r="J38" s="450"/>
      <c r="K38" s="450"/>
      <c r="L38" s="450"/>
      <c r="M38" s="450"/>
      <c r="N38" s="450"/>
      <c r="O38" s="475"/>
      <c r="P38" s="31"/>
      <c r="Q38" s="277"/>
      <c r="R38" s="277"/>
      <c r="S38" s="277"/>
      <c r="T38" s="278"/>
      <c r="U38" s="277"/>
      <c r="V38" s="277"/>
      <c r="W38" s="277"/>
      <c r="X38" s="277"/>
      <c r="Y38" s="278"/>
    </row>
    <row r="39" spans="1:25" ht="15.75" customHeight="1">
      <c r="B39" s="505"/>
      <c r="C39" s="506"/>
      <c r="D39" s="507"/>
      <c r="E39" s="475"/>
      <c r="F39" s="475"/>
      <c r="G39" s="476"/>
      <c r="H39" s="500"/>
      <c r="I39" s="500"/>
      <c r="J39" s="450"/>
      <c r="K39" s="450"/>
      <c r="L39" s="450"/>
      <c r="M39" s="450"/>
      <c r="N39" s="450"/>
      <c r="O39" s="475"/>
      <c r="P39" s="31"/>
      <c r="Q39" s="277"/>
      <c r="R39" s="277"/>
      <c r="S39" s="277"/>
      <c r="T39" s="278"/>
      <c r="U39" s="277"/>
      <c r="V39" s="277"/>
      <c r="W39" s="277"/>
      <c r="X39" s="277"/>
      <c r="Y39" s="278"/>
    </row>
    <row r="40" spans="1:25">
      <c r="B40" s="515"/>
      <c r="C40" s="516"/>
      <c r="D40" s="517"/>
      <c r="E40" s="483"/>
      <c r="F40" s="483"/>
      <c r="G40" s="484"/>
      <c r="H40" s="518"/>
      <c r="I40" s="518"/>
      <c r="J40" s="519"/>
      <c r="K40" s="519"/>
      <c r="L40" s="519"/>
      <c r="M40" s="519"/>
      <c r="N40" s="519"/>
      <c r="O40" s="483"/>
      <c r="P40" s="71"/>
      <c r="Q40" s="279"/>
      <c r="R40" s="279"/>
      <c r="S40" s="279"/>
      <c r="T40" s="280"/>
      <c r="U40" s="277"/>
      <c r="V40" s="277"/>
      <c r="W40" s="277"/>
      <c r="X40" s="277"/>
      <c r="Y40" s="278"/>
    </row>
    <row r="41" spans="1:25" s="383" customFormat="1">
      <c r="A41" s="304"/>
      <c r="B41" s="410"/>
      <c r="C41" s="929" t="s">
        <v>228</v>
      </c>
      <c r="D41" s="930"/>
      <c r="E41" s="485">
        <f>+E11+E14+E23+E27+E30+E35+E37+E38+E39</f>
        <v>0</v>
      </c>
      <c r="F41" s="485"/>
      <c r="G41" s="485">
        <f t="shared" ref="G41:H41" si="0">+G11+G14+G23+G27+G30+G35+G37+G38+G39</f>
        <v>0</v>
      </c>
      <c r="H41" s="485">
        <f t="shared" si="0"/>
        <v>0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520">
        <v>0</v>
      </c>
      <c r="Q41" s="521">
        <v>0</v>
      </c>
      <c r="R41" s="522">
        <v>0</v>
      </c>
      <c r="S41" s="523">
        <v>0</v>
      </c>
      <c r="T41" s="524">
        <v>0</v>
      </c>
      <c r="U41" s="524">
        <v>0</v>
      </c>
      <c r="V41" s="524">
        <v>0</v>
      </c>
      <c r="W41" s="524">
        <v>0</v>
      </c>
      <c r="X41" s="524">
        <v>0</v>
      </c>
      <c r="Y41" s="524">
        <v>0</v>
      </c>
    </row>
    <row r="42" spans="1: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25">
      <c r="B43" s="16" t="s">
        <v>76</v>
      </c>
      <c r="G43" s="24"/>
      <c r="H43" s="24"/>
      <c r="I43" s="24"/>
      <c r="J43" s="24"/>
      <c r="K43" s="24"/>
      <c r="L43" s="24"/>
      <c r="M43" s="24"/>
      <c r="N43" s="24"/>
      <c r="O43" s="24"/>
    </row>
    <row r="50" spans="3:18">
      <c r="C50" s="279"/>
      <c r="D50" s="279"/>
      <c r="E50" s="279"/>
      <c r="F50" s="279"/>
      <c r="G50" s="279"/>
      <c r="H50" s="277"/>
      <c r="I50" s="277"/>
      <c r="J50" s="277"/>
      <c r="K50" s="277"/>
      <c r="L50" s="277"/>
      <c r="M50" s="277"/>
      <c r="N50" s="277"/>
      <c r="O50" s="277"/>
    </row>
    <row r="51" spans="3:18">
      <c r="C51" s="277"/>
      <c r="D51" s="552" t="s">
        <v>551</v>
      </c>
      <c r="E51" s="277"/>
      <c r="F51" s="277"/>
      <c r="G51" s="277"/>
      <c r="H51" s="822"/>
      <c r="I51" s="822"/>
      <c r="J51" s="822"/>
      <c r="K51" s="822"/>
      <c r="L51" s="822"/>
      <c r="M51" s="822"/>
      <c r="N51" s="822"/>
      <c r="O51" s="822"/>
      <c r="P51" s="71"/>
      <c r="Q51" s="279"/>
      <c r="R51" s="279"/>
    </row>
    <row r="52" spans="3:18">
      <c r="C52" s="277"/>
      <c r="D52" s="552" t="s">
        <v>553</v>
      </c>
      <c r="E52" s="277"/>
      <c r="F52" s="277"/>
      <c r="G52" s="277"/>
      <c r="H52" s="822"/>
      <c r="I52" s="822"/>
      <c r="J52" s="822"/>
      <c r="K52" s="822"/>
      <c r="L52" s="822"/>
      <c r="M52" s="822"/>
      <c r="N52" s="822"/>
      <c r="O52" s="822"/>
      <c r="Q52" s="551" t="s">
        <v>552</v>
      </c>
    </row>
    <row r="53" spans="3:18">
      <c r="Q53" s="551" t="s">
        <v>554</v>
      </c>
    </row>
    <row r="84" spans="25:25">
      <c r="Y84" s="273" t="s">
        <v>1101</v>
      </c>
    </row>
  </sheetData>
  <mergeCells count="32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H52:O52"/>
    <mergeCell ref="B7:C7"/>
    <mergeCell ref="D7:H7"/>
    <mergeCell ref="I7:O7"/>
    <mergeCell ref="C41:D41"/>
    <mergeCell ref="H51:O51"/>
    <mergeCell ref="B8:B9"/>
    <mergeCell ref="C8:C9"/>
    <mergeCell ref="D8:D9"/>
    <mergeCell ref="E8:E9"/>
    <mergeCell ref="F8:F9"/>
    <mergeCell ref="G8:G9"/>
    <mergeCell ref="L8:L9"/>
    <mergeCell ref="M8:M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5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I62"/>
  <sheetViews>
    <sheetView showGridLines="0" zoomScale="85" zoomScaleNormal="85" workbookViewId="0">
      <selection activeCell="I62" sqref="I62"/>
    </sheetView>
  </sheetViews>
  <sheetFormatPr baseColWidth="10" defaultRowHeight="12.75"/>
  <cols>
    <col min="1" max="1" width="51.28515625" style="273" customWidth="1"/>
    <col min="2" max="2" width="27.42578125" style="273" customWidth="1"/>
    <col min="3" max="3" width="46.7109375" style="273" customWidth="1"/>
    <col min="4" max="16384" width="11.42578125" style="273"/>
  </cols>
  <sheetData>
    <row r="1" spans="1:3" s="24" customFormat="1"/>
    <row r="2" spans="1:3" s="24" customFormat="1">
      <c r="A2" s="760" t="s">
        <v>433</v>
      </c>
      <c r="B2" s="760"/>
      <c r="C2" s="760"/>
    </row>
    <row r="3" spans="1:3" s="24" customFormat="1" ht="21.75" customHeight="1">
      <c r="A3" s="760" t="s">
        <v>1032</v>
      </c>
      <c r="B3" s="760"/>
      <c r="C3" s="760"/>
    </row>
    <row r="4" spans="1:3" s="24" customFormat="1" ht="15.75" customHeight="1">
      <c r="A4" s="760"/>
      <c r="B4" s="760"/>
      <c r="C4" s="760"/>
    </row>
    <row r="5" spans="1:3" s="24" customFormat="1" ht="15" customHeight="1">
      <c r="A5" s="28"/>
      <c r="B5" s="28"/>
      <c r="C5" s="28"/>
    </row>
    <row r="6" spans="1:3" s="24" customFormat="1" ht="15" customHeight="1">
      <c r="A6" s="961" t="s">
        <v>622</v>
      </c>
      <c r="B6" s="961"/>
      <c r="C6" s="28"/>
    </row>
    <row r="7" spans="1:3" s="24" customFormat="1" ht="15" customHeight="1" thickBot="1">
      <c r="A7" s="28"/>
      <c r="B7" s="28"/>
      <c r="C7" s="28"/>
    </row>
    <row r="8" spans="1:3" s="24" customFormat="1" ht="11.25" customHeight="1">
      <c r="A8" s="968" t="s">
        <v>430</v>
      </c>
      <c r="B8" s="970" t="s">
        <v>431</v>
      </c>
      <c r="C8" s="970" t="s">
        <v>432</v>
      </c>
    </row>
    <row r="9" spans="1:3" s="24" customFormat="1" ht="13.5" thickBot="1">
      <c r="A9" s="969"/>
      <c r="B9" s="971"/>
      <c r="C9" s="971"/>
    </row>
    <row r="10" spans="1:3" s="24" customFormat="1">
      <c r="A10" s="962"/>
      <c r="B10" s="965"/>
      <c r="C10" s="965"/>
    </row>
    <row r="11" spans="1:3" s="24" customFormat="1" ht="15" customHeight="1">
      <c r="A11" s="963"/>
      <c r="B11" s="966"/>
      <c r="C11" s="966"/>
    </row>
    <row r="12" spans="1:3" s="24" customFormat="1" ht="15" customHeight="1">
      <c r="A12" s="963"/>
      <c r="B12" s="966"/>
      <c r="C12" s="966"/>
    </row>
    <row r="13" spans="1:3" s="24" customFormat="1" ht="15" customHeight="1">
      <c r="A13" s="963"/>
      <c r="B13" s="966"/>
      <c r="C13" s="966"/>
    </row>
    <row r="14" spans="1:3" s="24" customFormat="1" ht="15" customHeight="1">
      <c r="A14" s="963"/>
      <c r="B14" s="966"/>
      <c r="C14" s="966"/>
    </row>
    <row r="15" spans="1:3" s="24" customFormat="1" ht="15" customHeight="1">
      <c r="A15" s="963"/>
      <c r="B15" s="966"/>
      <c r="C15" s="966"/>
    </row>
    <row r="16" spans="1:3" s="24" customFormat="1" ht="15" customHeight="1">
      <c r="A16" s="963"/>
      <c r="B16" s="966"/>
      <c r="C16" s="966"/>
    </row>
    <row r="17" spans="1:3" s="24" customFormat="1" ht="15" customHeight="1">
      <c r="A17" s="963"/>
      <c r="B17" s="966"/>
      <c r="C17" s="966"/>
    </row>
    <row r="18" spans="1:3" s="24" customFormat="1" ht="15" customHeight="1">
      <c r="A18" s="963"/>
      <c r="B18" s="966"/>
      <c r="C18" s="966"/>
    </row>
    <row r="19" spans="1:3" s="24" customFormat="1" ht="15" customHeight="1">
      <c r="A19" s="963"/>
      <c r="B19" s="966"/>
      <c r="C19" s="966"/>
    </row>
    <row r="20" spans="1:3" s="24" customFormat="1" ht="15" customHeight="1">
      <c r="A20" s="963"/>
      <c r="B20" s="966"/>
      <c r="C20" s="966"/>
    </row>
    <row r="21" spans="1:3" s="24" customFormat="1" ht="15.75" customHeight="1" thickBot="1">
      <c r="A21" s="964"/>
      <c r="B21" s="967"/>
      <c r="C21" s="967"/>
    </row>
    <row r="22" spans="1:3" s="24" customFormat="1"/>
    <row r="23" spans="1:3">
      <c r="A23" s="16" t="s">
        <v>76</v>
      </c>
    </row>
    <row r="24" spans="1:3">
      <c r="A24" s="24"/>
    </row>
    <row r="25" spans="1:3">
      <c r="A25" s="24"/>
    </row>
    <row r="26" spans="1:3">
      <c r="A26" s="24"/>
      <c r="C26" s="277"/>
    </row>
    <row r="27" spans="1:3">
      <c r="A27" s="281"/>
      <c r="C27" s="279"/>
    </row>
    <row r="28" spans="1:3" ht="15" customHeight="1">
      <c r="A28" s="282" t="s">
        <v>551</v>
      </c>
      <c r="C28" s="441" t="s">
        <v>552</v>
      </c>
    </row>
    <row r="29" spans="1:3" ht="15" customHeight="1">
      <c r="A29" s="282" t="s">
        <v>553</v>
      </c>
      <c r="C29" s="282" t="s">
        <v>554</v>
      </c>
    </row>
    <row r="30" spans="1:3">
      <c r="A30" s="24"/>
    </row>
    <row r="31" spans="1:3">
      <c r="A31" s="24"/>
    </row>
    <row r="62" spans="9:9">
      <c r="I62" s="273" t="s">
        <v>1100</v>
      </c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67"/>
  <sheetViews>
    <sheetView showGridLines="0" zoomScale="85" zoomScaleNormal="85" workbookViewId="0">
      <selection activeCell="B10" sqref="B10:B43"/>
    </sheetView>
  </sheetViews>
  <sheetFormatPr baseColWidth="10" defaultRowHeight="12.75"/>
  <cols>
    <col min="1" max="1" width="51.28515625" style="273" customWidth="1"/>
    <col min="2" max="2" width="20" style="273" customWidth="1"/>
    <col min="3" max="3" width="46.7109375" style="273" customWidth="1"/>
    <col min="4" max="16384" width="11.42578125" style="273"/>
  </cols>
  <sheetData>
    <row r="1" spans="1:9" s="24" customFormat="1"/>
    <row r="2" spans="1:9" s="24" customFormat="1">
      <c r="A2" s="760" t="s">
        <v>434</v>
      </c>
      <c r="B2" s="760"/>
      <c r="C2" s="760"/>
    </row>
    <row r="3" spans="1:9" s="24" customFormat="1" ht="20.25" customHeight="1">
      <c r="A3" s="760" t="s">
        <v>1032</v>
      </c>
      <c r="B3" s="760"/>
      <c r="C3" s="760"/>
    </row>
    <row r="4" spans="1:9" s="24" customFormat="1" ht="15.75" customHeight="1">
      <c r="A4" s="760"/>
      <c r="B4" s="760"/>
      <c r="C4" s="760"/>
    </row>
    <row r="5" spans="1:9" s="24" customFormat="1" ht="9.75" customHeight="1">
      <c r="A5" s="28"/>
      <c r="B5" s="28"/>
      <c r="C5" s="28"/>
    </row>
    <row r="6" spans="1:9" s="24" customFormat="1" ht="9.75" customHeight="1">
      <c r="A6" s="961" t="s">
        <v>559</v>
      </c>
      <c r="B6" s="961"/>
      <c r="C6" s="30"/>
      <c r="D6" s="30"/>
      <c r="E6" s="30"/>
      <c r="F6" s="30"/>
      <c r="G6" s="30"/>
      <c r="H6" s="30"/>
      <c r="I6" s="31"/>
    </row>
    <row r="7" spans="1:9" s="24" customFormat="1" ht="9.75" customHeight="1" thickBot="1">
      <c r="A7" s="28"/>
      <c r="B7" s="28"/>
      <c r="C7" s="28"/>
    </row>
    <row r="8" spans="1:9" s="24" customFormat="1">
      <c r="A8" s="972" t="s">
        <v>426</v>
      </c>
      <c r="B8" s="974" t="s">
        <v>427</v>
      </c>
      <c r="C8" s="975"/>
    </row>
    <row r="9" spans="1:9" s="24" customFormat="1" ht="13.5" thickBot="1">
      <c r="A9" s="973"/>
      <c r="B9" s="525" t="s">
        <v>428</v>
      </c>
      <c r="C9" s="526" t="s">
        <v>429</v>
      </c>
    </row>
    <row r="10" spans="1:9" s="24" customFormat="1">
      <c r="A10" s="560" t="s">
        <v>560</v>
      </c>
      <c r="B10" s="562" t="s">
        <v>561</v>
      </c>
      <c r="C10" s="561" t="s">
        <v>562</v>
      </c>
    </row>
    <row r="11" spans="1:9" s="24" customFormat="1">
      <c r="A11" s="560" t="s">
        <v>563</v>
      </c>
      <c r="B11" s="562" t="s">
        <v>561</v>
      </c>
      <c r="C11" s="561" t="s">
        <v>564</v>
      </c>
    </row>
    <row r="12" spans="1:9" s="24" customFormat="1">
      <c r="A12" s="568" t="s">
        <v>565</v>
      </c>
      <c r="B12" s="562" t="s">
        <v>561</v>
      </c>
      <c r="C12" s="561" t="s">
        <v>566</v>
      </c>
    </row>
    <row r="13" spans="1:9" s="24" customFormat="1">
      <c r="A13" s="568" t="s">
        <v>567</v>
      </c>
      <c r="B13" s="562" t="s">
        <v>561</v>
      </c>
      <c r="C13" s="561" t="s">
        <v>568</v>
      </c>
    </row>
    <row r="14" spans="1:9" s="24" customFormat="1">
      <c r="A14" s="568" t="s">
        <v>569</v>
      </c>
      <c r="B14" s="562" t="s">
        <v>561</v>
      </c>
      <c r="C14" s="561" t="s">
        <v>570</v>
      </c>
    </row>
    <row r="15" spans="1:9" s="24" customFormat="1">
      <c r="A15" s="568" t="s">
        <v>569</v>
      </c>
      <c r="B15" s="562" t="s">
        <v>561</v>
      </c>
      <c r="C15" s="561" t="s">
        <v>571</v>
      </c>
    </row>
    <row r="16" spans="1:9" s="24" customFormat="1">
      <c r="A16" s="568" t="s">
        <v>572</v>
      </c>
      <c r="B16" s="562" t="s">
        <v>561</v>
      </c>
      <c r="C16" s="561" t="s">
        <v>573</v>
      </c>
    </row>
    <row r="17" spans="1:3" s="24" customFormat="1">
      <c r="A17" s="568" t="s">
        <v>574</v>
      </c>
      <c r="B17" s="562" t="s">
        <v>561</v>
      </c>
      <c r="C17" s="561" t="s">
        <v>575</v>
      </c>
    </row>
    <row r="18" spans="1:3" s="24" customFormat="1">
      <c r="A18" s="568" t="s">
        <v>576</v>
      </c>
      <c r="B18" s="562" t="s">
        <v>561</v>
      </c>
      <c r="C18" s="561" t="s">
        <v>577</v>
      </c>
    </row>
    <row r="19" spans="1:3" s="24" customFormat="1">
      <c r="A19" s="568" t="s">
        <v>578</v>
      </c>
      <c r="B19" s="562" t="s">
        <v>561</v>
      </c>
      <c r="C19" s="561" t="s">
        <v>579</v>
      </c>
    </row>
    <row r="20" spans="1:3" s="24" customFormat="1">
      <c r="A20" s="568" t="s">
        <v>580</v>
      </c>
      <c r="B20" s="562" t="s">
        <v>561</v>
      </c>
      <c r="C20" s="561" t="s">
        <v>581</v>
      </c>
    </row>
    <row r="21" spans="1:3" s="24" customFormat="1">
      <c r="A21" s="568" t="s">
        <v>582</v>
      </c>
      <c r="B21" s="562" t="s">
        <v>561</v>
      </c>
      <c r="C21" s="561" t="s">
        <v>583</v>
      </c>
    </row>
    <row r="22" spans="1:3" s="24" customFormat="1">
      <c r="A22" s="568" t="s">
        <v>584</v>
      </c>
      <c r="B22" s="562" t="s">
        <v>561</v>
      </c>
      <c r="C22" s="561" t="s">
        <v>585</v>
      </c>
    </row>
    <row r="23" spans="1:3" s="24" customFormat="1">
      <c r="A23" s="568" t="s">
        <v>586</v>
      </c>
      <c r="B23" s="562" t="s">
        <v>561</v>
      </c>
      <c r="C23" s="561" t="s">
        <v>587</v>
      </c>
    </row>
    <row r="24" spans="1:3" s="24" customFormat="1">
      <c r="A24" s="568" t="s">
        <v>588</v>
      </c>
      <c r="B24" s="562" t="s">
        <v>561</v>
      </c>
      <c r="C24" s="561" t="s">
        <v>589</v>
      </c>
    </row>
    <row r="25" spans="1:3" s="24" customFormat="1">
      <c r="A25" s="568" t="s">
        <v>590</v>
      </c>
      <c r="B25" s="562" t="s">
        <v>561</v>
      </c>
      <c r="C25" s="561" t="s">
        <v>591</v>
      </c>
    </row>
    <row r="26" spans="1:3" s="24" customFormat="1">
      <c r="A26" s="568" t="s">
        <v>592</v>
      </c>
      <c r="B26" s="562" t="s">
        <v>561</v>
      </c>
      <c r="C26" s="561" t="s">
        <v>593</v>
      </c>
    </row>
    <row r="27" spans="1:3" s="24" customFormat="1">
      <c r="A27" s="568" t="s">
        <v>594</v>
      </c>
      <c r="B27" s="562" t="s">
        <v>561</v>
      </c>
      <c r="C27" s="561" t="s">
        <v>595</v>
      </c>
    </row>
    <row r="28" spans="1:3" s="24" customFormat="1">
      <c r="A28" s="568" t="s">
        <v>596</v>
      </c>
      <c r="B28" s="562" t="s">
        <v>561</v>
      </c>
      <c r="C28" s="561" t="s">
        <v>597</v>
      </c>
    </row>
    <row r="29" spans="1:3" s="24" customFormat="1">
      <c r="A29" s="568" t="s">
        <v>598</v>
      </c>
      <c r="B29" s="562" t="s">
        <v>561</v>
      </c>
      <c r="C29" s="561" t="s">
        <v>599</v>
      </c>
    </row>
    <row r="30" spans="1:3" s="24" customFormat="1">
      <c r="A30" s="568" t="s">
        <v>1039</v>
      </c>
      <c r="B30" s="562" t="s">
        <v>561</v>
      </c>
      <c r="C30" s="561" t="s">
        <v>1038</v>
      </c>
    </row>
    <row r="31" spans="1:3" s="24" customFormat="1">
      <c r="A31" s="568" t="s">
        <v>1040</v>
      </c>
      <c r="B31" s="562" t="s">
        <v>561</v>
      </c>
      <c r="C31" s="561" t="s">
        <v>577</v>
      </c>
    </row>
    <row r="32" spans="1:3" s="24" customFormat="1">
      <c r="A32" s="568" t="s">
        <v>600</v>
      </c>
      <c r="B32" s="562" t="s">
        <v>601</v>
      </c>
      <c r="C32" s="561" t="s">
        <v>602</v>
      </c>
    </row>
    <row r="33" spans="1:3" s="24" customFormat="1">
      <c r="A33" s="568" t="s">
        <v>603</v>
      </c>
      <c r="B33" s="562" t="s">
        <v>601</v>
      </c>
      <c r="C33" s="561" t="s">
        <v>604</v>
      </c>
    </row>
    <row r="34" spans="1:3" s="24" customFormat="1">
      <c r="A34" s="568" t="s">
        <v>605</v>
      </c>
      <c r="B34" s="562" t="s">
        <v>601</v>
      </c>
      <c r="C34" s="561" t="s">
        <v>606</v>
      </c>
    </row>
    <row r="35" spans="1:3" s="24" customFormat="1">
      <c r="A35" s="568" t="s">
        <v>603</v>
      </c>
      <c r="B35" s="562" t="s">
        <v>601</v>
      </c>
      <c r="C35" s="561" t="s">
        <v>607</v>
      </c>
    </row>
    <row r="36" spans="1:3" s="24" customFormat="1">
      <c r="A36" s="568" t="s">
        <v>608</v>
      </c>
      <c r="B36" s="562" t="s">
        <v>601</v>
      </c>
      <c r="C36" s="561" t="s">
        <v>609</v>
      </c>
    </row>
    <row r="37" spans="1:3" s="24" customFormat="1">
      <c r="A37" s="568" t="s">
        <v>603</v>
      </c>
      <c r="B37" s="562" t="s">
        <v>601</v>
      </c>
      <c r="C37" s="561" t="s">
        <v>610</v>
      </c>
    </row>
    <row r="38" spans="1:3" s="24" customFormat="1">
      <c r="A38" s="568" t="s">
        <v>603</v>
      </c>
      <c r="B38" s="562" t="s">
        <v>601</v>
      </c>
      <c r="C38" s="561" t="s">
        <v>611</v>
      </c>
    </row>
    <row r="39" spans="1:3" s="24" customFormat="1">
      <c r="A39" s="568" t="s">
        <v>612</v>
      </c>
      <c r="B39" s="562" t="s">
        <v>601</v>
      </c>
      <c r="C39" s="561" t="s">
        <v>613</v>
      </c>
    </row>
    <row r="40" spans="1:3" s="24" customFormat="1">
      <c r="A40" s="568" t="s">
        <v>614</v>
      </c>
      <c r="B40" s="562" t="s">
        <v>601</v>
      </c>
      <c r="C40" s="561" t="s">
        <v>615</v>
      </c>
    </row>
    <row r="41" spans="1:3" s="24" customFormat="1">
      <c r="A41" s="568" t="s">
        <v>616</v>
      </c>
      <c r="B41" s="562" t="s">
        <v>601</v>
      </c>
      <c r="C41" s="561" t="s">
        <v>617</v>
      </c>
    </row>
    <row r="42" spans="1:3" s="24" customFormat="1">
      <c r="A42" s="568" t="s">
        <v>618</v>
      </c>
      <c r="B42" s="562" t="s">
        <v>601</v>
      </c>
      <c r="C42" s="561" t="s">
        <v>619</v>
      </c>
    </row>
    <row r="43" spans="1:3" s="24" customFormat="1" ht="13.5" thickBot="1">
      <c r="A43" s="569" t="s">
        <v>620</v>
      </c>
      <c r="B43" s="570" t="s">
        <v>601</v>
      </c>
      <c r="C43" s="571" t="s">
        <v>621</v>
      </c>
    </row>
    <row r="44" spans="1:3" s="24" customFormat="1">
      <c r="A44" s="465"/>
      <c r="B44" s="465"/>
      <c r="C44" s="465"/>
    </row>
    <row r="45" spans="1:3" s="24" customFormat="1">
      <c r="A45" s="16" t="s">
        <v>76</v>
      </c>
    </row>
    <row r="47" spans="1:3">
      <c r="A47" s="24"/>
    </row>
    <row r="48" spans="1:3">
      <c r="A48" s="24"/>
    </row>
    <row r="49" spans="1:5">
      <c r="A49" s="24"/>
      <c r="C49" s="277"/>
    </row>
    <row r="50" spans="1:5">
      <c r="A50" s="281"/>
      <c r="C50" s="279"/>
    </row>
    <row r="51" spans="1:5" ht="15" customHeight="1">
      <c r="A51" s="282" t="s">
        <v>551</v>
      </c>
      <c r="C51" s="441" t="s">
        <v>552</v>
      </c>
    </row>
    <row r="52" spans="1:5" ht="15" customHeight="1">
      <c r="A52" s="282" t="s">
        <v>553</v>
      </c>
      <c r="C52" s="282" t="s">
        <v>554</v>
      </c>
    </row>
    <row r="53" spans="1:5">
      <c r="A53" s="24"/>
    </row>
    <row r="54" spans="1:5">
      <c r="A54" s="24"/>
    </row>
    <row r="55" spans="1:5">
      <c r="E55" s="757"/>
    </row>
    <row r="65" spans="6:11">
      <c r="F65" s="757"/>
    </row>
    <row r="67" spans="6:11">
      <c r="K67" s="757" t="s">
        <v>1102</v>
      </c>
    </row>
  </sheetData>
  <mergeCells count="6"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189"/>
  <sheetViews>
    <sheetView showGridLines="0" workbookViewId="0">
      <selection activeCell="A163" sqref="A163:P189"/>
    </sheetView>
  </sheetViews>
  <sheetFormatPr baseColWidth="10" defaultRowHeight="40.5" customHeight="1"/>
  <cols>
    <col min="1" max="1" width="27.7109375" customWidth="1"/>
  </cols>
  <sheetData>
    <row r="1" spans="1:8" ht="40.5" customHeight="1">
      <c r="A1" s="976" t="s">
        <v>1057</v>
      </c>
      <c r="B1" s="976"/>
      <c r="C1" s="976"/>
      <c r="D1" s="976"/>
      <c r="E1" s="976"/>
      <c r="F1" s="976"/>
      <c r="G1" s="976"/>
      <c r="H1" s="977"/>
    </row>
    <row r="2" spans="1:8" ht="40.5" customHeight="1">
      <c r="A2" s="614" t="s">
        <v>75</v>
      </c>
      <c r="B2" s="612" t="s">
        <v>537</v>
      </c>
      <c r="C2" s="612" t="s">
        <v>538</v>
      </c>
      <c r="D2" s="612" t="s">
        <v>539</v>
      </c>
      <c r="E2" s="612" t="s">
        <v>540</v>
      </c>
      <c r="F2" s="612" t="s">
        <v>541</v>
      </c>
      <c r="G2" s="612" t="s">
        <v>542</v>
      </c>
      <c r="H2" s="613" t="s">
        <v>543</v>
      </c>
    </row>
    <row r="3" spans="1:8" s="689" customFormat="1" ht="21" customHeight="1">
      <c r="A3" s="732" t="s">
        <v>669</v>
      </c>
      <c r="B3" s="731"/>
      <c r="C3" s="727" t="s">
        <v>670</v>
      </c>
      <c r="D3" s="732" t="s">
        <v>671</v>
      </c>
      <c r="E3" s="731"/>
      <c r="F3" s="727"/>
      <c r="G3" s="723"/>
      <c r="H3" s="735">
        <v>0</v>
      </c>
    </row>
    <row r="4" spans="1:8" s="689" customFormat="1" ht="21" customHeight="1">
      <c r="A4" s="733" t="s">
        <v>669</v>
      </c>
      <c r="B4" s="730"/>
      <c r="C4" s="726" t="s">
        <v>670</v>
      </c>
      <c r="D4" s="733" t="s">
        <v>671</v>
      </c>
      <c r="E4" s="730"/>
      <c r="F4" s="726"/>
      <c r="G4" s="711"/>
      <c r="H4" s="736">
        <v>2500</v>
      </c>
    </row>
    <row r="5" spans="1:8" s="689" customFormat="1" ht="21" customHeight="1">
      <c r="A5" s="733" t="s">
        <v>669</v>
      </c>
      <c r="B5" s="730"/>
      <c r="C5" s="726" t="s">
        <v>670</v>
      </c>
      <c r="D5" s="733" t="s">
        <v>671</v>
      </c>
      <c r="E5" s="730"/>
      <c r="F5" s="726"/>
      <c r="G5" s="711"/>
      <c r="H5" s="736">
        <v>0</v>
      </c>
    </row>
    <row r="6" spans="1:8" s="689" customFormat="1" ht="21" customHeight="1">
      <c r="A6" s="733" t="s">
        <v>669</v>
      </c>
      <c r="B6" s="730"/>
      <c r="C6" s="726" t="s">
        <v>670</v>
      </c>
      <c r="D6" s="733" t="s">
        <v>671</v>
      </c>
      <c r="E6" s="730"/>
      <c r="F6" s="726"/>
      <c r="G6" s="711"/>
      <c r="H6" s="736">
        <v>9000</v>
      </c>
    </row>
    <row r="7" spans="1:8" s="689" customFormat="1" ht="21" customHeight="1">
      <c r="A7" s="733" t="s">
        <v>669</v>
      </c>
      <c r="B7" s="730"/>
      <c r="C7" s="726" t="s">
        <v>670</v>
      </c>
      <c r="D7" s="733" t="s">
        <v>671</v>
      </c>
      <c r="E7" s="730"/>
      <c r="F7" s="726"/>
      <c r="G7" s="711"/>
      <c r="H7" s="736">
        <v>570</v>
      </c>
    </row>
    <row r="8" spans="1:8" s="689" customFormat="1" ht="21" customHeight="1">
      <c r="A8" s="733" t="s">
        <v>669</v>
      </c>
      <c r="B8" s="730"/>
      <c r="C8" s="726" t="s">
        <v>670</v>
      </c>
      <c r="D8" s="733" t="s">
        <v>671</v>
      </c>
      <c r="E8" s="730"/>
      <c r="F8" s="726"/>
      <c r="G8" s="711"/>
      <c r="H8" s="736">
        <v>6000</v>
      </c>
    </row>
    <row r="9" spans="1:8" s="689" customFormat="1" ht="21" customHeight="1">
      <c r="A9" s="733" t="s">
        <v>669</v>
      </c>
      <c r="B9" s="730"/>
      <c r="C9" s="726" t="s">
        <v>670</v>
      </c>
      <c r="D9" s="733" t="s">
        <v>671</v>
      </c>
      <c r="E9" s="730"/>
      <c r="F9" s="726"/>
      <c r="G9" s="711"/>
      <c r="H9" s="736">
        <v>7000</v>
      </c>
    </row>
    <row r="10" spans="1:8" s="689" customFormat="1" ht="21" customHeight="1">
      <c r="A10" s="733" t="s">
        <v>669</v>
      </c>
      <c r="B10" s="730"/>
      <c r="C10" s="726" t="s">
        <v>670</v>
      </c>
      <c r="D10" s="733" t="s">
        <v>671</v>
      </c>
      <c r="E10" s="730"/>
      <c r="F10" s="726"/>
      <c r="G10" s="711"/>
      <c r="H10" s="736">
        <v>7000</v>
      </c>
    </row>
    <row r="11" spans="1:8" s="689" customFormat="1" ht="21" customHeight="1">
      <c r="A11" s="733" t="s">
        <v>669</v>
      </c>
      <c r="B11" s="730"/>
      <c r="C11" s="726" t="s">
        <v>670</v>
      </c>
      <c r="D11" s="733" t="s">
        <v>671</v>
      </c>
      <c r="E11" s="730"/>
      <c r="F11" s="726"/>
      <c r="G11" s="711"/>
      <c r="H11" s="736">
        <v>7000</v>
      </c>
    </row>
    <row r="12" spans="1:8" s="689" customFormat="1" ht="21" customHeight="1">
      <c r="A12" s="733" t="s">
        <v>669</v>
      </c>
      <c r="B12" s="730"/>
      <c r="C12" s="726" t="s">
        <v>670</v>
      </c>
      <c r="D12" s="733" t="s">
        <v>671</v>
      </c>
      <c r="E12" s="730"/>
      <c r="F12" s="726"/>
      <c r="G12" s="711"/>
      <c r="H12" s="736">
        <v>7000</v>
      </c>
    </row>
    <row r="13" spans="1:8" s="689" customFormat="1" ht="21" customHeight="1">
      <c r="A13" s="733" t="s">
        <v>669</v>
      </c>
      <c r="B13" s="730"/>
      <c r="C13" s="726" t="s">
        <v>670</v>
      </c>
      <c r="D13" s="733" t="s">
        <v>671</v>
      </c>
      <c r="E13" s="730"/>
      <c r="F13" s="726"/>
      <c r="G13" s="711"/>
      <c r="H13" s="736">
        <v>7000</v>
      </c>
    </row>
    <row r="14" spans="1:8" s="689" customFormat="1" ht="21" customHeight="1">
      <c r="A14" s="733" t="s">
        <v>669</v>
      </c>
      <c r="B14" s="730"/>
      <c r="C14" s="726" t="s">
        <v>670</v>
      </c>
      <c r="D14" s="733" t="s">
        <v>671</v>
      </c>
      <c r="E14" s="730"/>
      <c r="F14" s="726"/>
      <c r="G14" s="711"/>
      <c r="H14" s="736">
        <v>7000</v>
      </c>
    </row>
    <row r="15" spans="1:8" s="689" customFormat="1" ht="21" customHeight="1">
      <c r="A15" s="733" t="s">
        <v>669</v>
      </c>
      <c r="B15" s="730"/>
      <c r="C15" s="726" t="s">
        <v>670</v>
      </c>
      <c r="D15" s="733" t="s">
        <v>671</v>
      </c>
      <c r="E15" s="730"/>
      <c r="F15" s="726"/>
      <c r="G15" s="711"/>
      <c r="H15" s="736">
        <v>7000</v>
      </c>
    </row>
    <row r="16" spans="1:8" s="689" customFormat="1" ht="21" customHeight="1">
      <c r="A16" s="733" t="s">
        <v>669</v>
      </c>
      <c r="B16" s="730"/>
      <c r="C16" s="726" t="s">
        <v>670</v>
      </c>
      <c r="D16" s="733" t="s">
        <v>671</v>
      </c>
      <c r="E16" s="730"/>
      <c r="F16" s="726"/>
      <c r="G16" s="711"/>
      <c r="H16" s="736">
        <v>7000</v>
      </c>
    </row>
    <row r="17" spans="1:8" s="689" customFormat="1" ht="21" customHeight="1">
      <c r="A17" s="733" t="s">
        <v>669</v>
      </c>
      <c r="B17" s="730"/>
      <c r="C17" s="726" t="s">
        <v>670</v>
      </c>
      <c r="D17" s="733" t="s">
        <v>671</v>
      </c>
      <c r="E17" s="730"/>
      <c r="F17" s="726"/>
      <c r="G17" s="711"/>
      <c r="H17" s="736">
        <v>800</v>
      </c>
    </row>
    <row r="18" spans="1:8" s="689" customFormat="1" ht="21" customHeight="1">
      <c r="A18" s="733" t="s">
        <v>669</v>
      </c>
      <c r="B18" s="730"/>
      <c r="C18" s="726" t="s">
        <v>670</v>
      </c>
      <c r="D18" s="733" t="s">
        <v>671</v>
      </c>
      <c r="E18" s="730"/>
      <c r="F18" s="726"/>
      <c r="G18" s="711"/>
      <c r="H18" s="736">
        <v>800</v>
      </c>
    </row>
    <row r="19" spans="1:8" s="689" customFormat="1" ht="21" customHeight="1">
      <c r="A19" s="733" t="s">
        <v>669</v>
      </c>
      <c r="B19" s="730"/>
      <c r="C19" s="726" t="s">
        <v>670</v>
      </c>
      <c r="D19" s="733" t="s">
        <v>671</v>
      </c>
      <c r="E19" s="730"/>
      <c r="F19" s="726"/>
      <c r="G19" s="711"/>
      <c r="H19" s="736">
        <v>665</v>
      </c>
    </row>
    <row r="20" spans="1:8" s="689" customFormat="1" ht="21" customHeight="1">
      <c r="A20" s="734" t="s">
        <v>669</v>
      </c>
      <c r="B20" s="729"/>
      <c r="C20" s="725" t="s">
        <v>670</v>
      </c>
      <c r="D20" s="734" t="s">
        <v>671</v>
      </c>
      <c r="E20" s="729"/>
      <c r="F20" s="725"/>
      <c r="G20" s="711"/>
      <c r="H20" s="736">
        <v>665</v>
      </c>
    </row>
    <row r="21" spans="1:8" s="689" customFormat="1" ht="21" customHeight="1">
      <c r="A21" s="734" t="s">
        <v>669</v>
      </c>
      <c r="B21" s="729"/>
      <c r="C21" s="725" t="s">
        <v>670</v>
      </c>
      <c r="D21" s="734" t="s">
        <v>671</v>
      </c>
      <c r="E21" s="729"/>
      <c r="F21" s="725"/>
      <c r="G21" s="711"/>
      <c r="H21" s="736">
        <v>665</v>
      </c>
    </row>
    <row r="22" spans="1:8" s="689" customFormat="1" ht="21" customHeight="1">
      <c r="A22" s="733" t="s">
        <v>669</v>
      </c>
      <c r="B22" s="730"/>
      <c r="C22" s="726" t="s">
        <v>670</v>
      </c>
      <c r="D22" s="733" t="s">
        <v>671</v>
      </c>
      <c r="E22" s="730"/>
      <c r="F22" s="726"/>
      <c r="G22" s="711"/>
      <c r="H22" s="736">
        <v>665</v>
      </c>
    </row>
    <row r="23" spans="1:8" s="689" customFormat="1" ht="21" customHeight="1">
      <c r="A23" s="734" t="s">
        <v>669</v>
      </c>
      <c r="B23" s="729"/>
      <c r="C23" s="725" t="s">
        <v>670</v>
      </c>
      <c r="D23" s="734" t="s">
        <v>671</v>
      </c>
      <c r="E23" s="729"/>
      <c r="F23" s="725"/>
      <c r="G23" s="711"/>
      <c r="H23" s="736">
        <v>665</v>
      </c>
    </row>
    <row r="24" spans="1:8" s="689" customFormat="1" ht="21" customHeight="1">
      <c r="A24" s="734" t="s">
        <v>669</v>
      </c>
      <c r="B24" s="729"/>
      <c r="C24" s="725" t="s">
        <v>670</v>
      </c>
      <c r="D24" s="734" t="s">
        <v>671</v>
      </c>
      <c r="E24" s="729"/>
      <c r="F24" s="725"/>
      <c r="G24" s="711"/>
      <c r="H24" s="736">
        <v>665</v>
      </c>
    </row>
    <row r="25" spans="1:8" s="689" customFormat="1" ht="21" customHeight="1">
      <c r="A25" s="733" t="s">
        <v>669</v>
      </c>
      <c r="B25" s="730"/>
      <c r="C25" s="726" t="s">
        <v>670</v>
      </c>
      <c r="D25" s="733" t="s">
        <v>671</v>
      </c>
      <c r="E25" s="730"/>
      <c r="F25" s="726"/>
      <c r="G25" s="711"/>
      <c r="H25" s="736">
        <v>665</v>
      </c>
    </row>
    <row r="26" spans="1:8" s="689" customFormat="1" ht="21" customHeight="1">
      <c r="A26" s="733" t="s">
        <v>669</v>
      </c>
      <c r="B26" s="730"/>
      <c r="C26" s="726" t="s">
        <v>670</v>
      </c>
      <c r="D26" s="733" t="s">
        <v>671</v>
      </c>
      <c r="E26" s="730"/>
      <c r="F26" s="726"/>
      <c r="G26" s="711"/>
      <c r="H26" s="736">
        <v>665</v>
      </c>
    </row>
    <row r="27" spans="1:8" s="689" customFormat="1" ht="21" customHeight="1">
      <c r="A27" s="733" t="s">
        <v>669</v>
      </c>
      <c r="B27" s="730"/>
      <c r="C27" s="726" t="s">
        <v>670</v>
      </c>
      <c r="D27" s="733" t="s">
        <v>671</v>
      </c>
      <c r="E27" s="730"/>
      <c r="F27" s="726"/>
      <c r="G27" s="722"/>
      <c r="H27" s="736">
        <v>665</v>
      </c>
    </row>
    <row r="28" spans="1:8" s="689" customFormat="1" ht="21" customHeight="1">
      <c r="A28" s="733" t="s">
        <v>669</v>
      </c>
      <c r="B28" s="730"/>
      <c r="C28" s="726" t="s">
        <v>670</v>
      </c>
      <c r="D28" s="733" t="s">
        <v>671</v>
      </c>
      <c r="E28" s="730"/>
      <c r="F28" s="726"/>
      <c r="G28" s="711"/>
      <c r="H28" s="736">
        <v>665</v>
      </c>
    </row>
    <row r="29" spans="1:8" s="689" customFormat="1" ht="21" customHeight="1">
      <c r="A29" s="733" t="s">
        <v>669</v>
      </c>
      <c r="B29" s="730"/>
      <c r="C29" s="726" t="s">
        <v>670</v>
      </c>
      <c r="D29" s="733" t="s">
        <v>671</v>
      </c>
      <c r="E29" s="730"/>
      <c r="F29" s="726"/>
      <c r="G29" s="711"/>
      <c r="H29" s="736">
        <v>665</v>
      </c>
    </row>
    <row r="30" spans="1:8" s="689" customFormat="1" ht="21" customHeight="1">
      <c r="A30" s="733" t="s">
        <v>669</v>
      </c>
      <c r="B30" s="730"/>
      <c r="C30" s="726" t="s">
        <v>670</v>
      </c>
      <c r="D30" s="733" t="s">
        <v>671</v>
      </c>
      <c r="E30" s="730"/>
      <c r="F30" s="726"/>
      <c r="G30" s="711"/>
      <c r="H30" s="736">
        <v>665</v>
      </c>
    </row>
    <row r="31" spans="1:8" s="689" customFormat="1" ht="21" customHeight="1">
      <c r="A31" s="733" t="s">
        <v>669</v>
      </c>
      <c r="B31" s="730"/>
      <c r="C31" s="726" t="s">
        <v>670</v>
      </c>
      <c r="D31" s="733" t="s">
        <v>671</v>
      </c>
      <c r="E31" s="730"/>
      <c r="F31" s="726"/>
      <c r="G31" s="711"/>
      <c r="H31" s="736">
        <v>665</v>
      </c>
    </row>
    <row r="32" spans="1:8" s="689" customFormat="1" ht="21" customHeight="1">
      <c r="A32" s="733" t="s">
        <v>669</v>
      </c>
      <c r="B32" s="730"/>
      <c r="C32" s="726" t="s">
        <v>670</v>
      </c>
      <c r="D32" s="733" t="s">
        <v>671</v>
      </c>
      <c r="E32" s="730"/>
      <c r="F32" s="726"/>
      <c r="G32" s="711"/>
      <c r="H32" s="736">
        <v>665</v>
      </c>
    </row>
    <row r="33" spans="1:16" s="689" customFormat="1" ht="21" customHeight="1">
      <c r="A33" s="733" t="s">
        <v>669</v>
      </c>
      <c r="B33" s="730"/>
      <c r="C33" s="726" t="s">
        <v>670</v>
      </c>
      <c r="D33" s="733" t="s">
        <v>671</v>
      </c>
      <c r="E33" s="730"/>
      <c r="F33" s="726"/>
      <c r="G33" s="711"/>
      <c r="H33" s="736">
        <v>665</v>
      </c>
    </row>
    <row r="34" spans="1:16" s="689" customFormat="1" ht="21" customHeight="1">
      <c r="A34" s="733" t="s">
        <v>669</v>
      </c>
      <c r="B34" s="730"/>
      <c r="C34" s="726" t="s">
        <v>670</v>
      </c>
      <c r="D34" s="733" t="s">
        <v>671</v>
      </c>
      <c r="E34" s="730"/>
      <c r="F34" s="726"/>
      <c r="G34" s="711"/>
      <c r="H34" s="736">
        <v>665</v>
      </c>
    </row>
    <row r="35" spans="1:16" s="689" customFormat="1" ht="21" customHeight="1">
      <c r="A35" s="733" t="s">
        <v>669</v>
      </c>
      <c r="B35" s="730"/>
      <c r="C35" s="726" t="s">
        <v>670</v>
      </c>
      <c r="D35" s="733" t="s">
        <v>671</v>
      </c>
      <c r="E35" s="730"/>
      <c r="F35" s="726"/>
      <c r="G35" s="711"/>
      <c r="H35" s="736">
        <v>665</v>
      </c>
    </row>
    <row r="36" spans="1:16" s="689" customFormat="1" ht="21" customHeight="1">
      <c r="A36" s="733" t="s">
        <v>669</v>
      </c>
      <c r="B36" s="730"/>
      <c r="C36" s="726" t="s">
        <v>670</v>
      </c>
      <c r="D36" s="733" t="s">
        <v>671</v>
      </c>
      <c r="E36" s="730"/>
      <c r="F36" s="726"/>
      <c r="G36" s="711"/>
      <c r="H36" s="736">
        <v>665</v>
      </c>
    </row>
    <row r="37" spans="1:16" s="689" customFormat="1" ht="21" customHeight="1">
      <c r="A37" s="733" t="s">
        <v>669</v>
      </c>
      <c r="B37" s="730"/>
      <c r="C37" s="726" t="s">
        <v>670</v>
      </c>
      <c r="D37" s="733" t="s">
        <v>671</v>
      </c>
      <c r="E37" s="730"/>
      <c r="F37" s="726"/>
      <c r="G37" s="711"/>
      <c r="H37" s="736">
        <v>665</v>
      </c>
    </row>
    <row r="38" spans="1:16" s="689" customFormat="1" ht="21" customHeight="1">
      <c r="A38" s="733" t="s">
        <v>669</v>
      </c>
      <c r="B38" s="730"/>
      <c r="C38" s="726" t="s">
        <v>670</v>
      </c>
      <c r="D38" s="733" t="s">
        <v>671</v>
      </c>
      <c r="E38" s="730"/>
      <c r="F38" s="726"/>
      <c r="G38" s="711"/>
      <c r="H38" s="736">
        <v>665</v>
      </c>
    </row>
    <row r="39" spans="1:16" s="689" customFormat="1" ht="21" customHeight="1">
      <c r="A39" s="733" t="s">
        <v>669</v>
      </c>
      <c r="B39" s="730"/>
      <c r="C39" s="726" t="s">
        <v>670</v>
      </c>
      <c r="D39" s="733" t="s">
        <v>671</v>
      </c>
      <c r="E39" s="730"/>
      <c r="F39" s="726"/>
      <c r="G39" s="711"/>
      <c r="H39" s="736">
        <v>665</v>
      </c>
      <c r="P39" s="670" t="s">
        <v>1103</v>
      </c>
    </row>
    <row r="40" spans="1:16" s="689" customFormat="1" ht="21" customHeight="1">
      <c r="A40" s="733" t="s">
        <v>669</v>
      </c>
      <c r="B40" s="730"/>
      <c r="C40" s="726" t="s">
        <v>670</v>
      </c>
      <c r="D40" s="733" t="s">
        <v>671</v>
      </c>
      <c r="E40" s="730"/>
      <c r="F40" s="726"/>
      <c r="G40" s="711"/>
      <c r="H40" s="736">
        <v>665</v>
      </c>
    </row>
    <row r="41" spans="1:16" s="689" customFormat="1" ht="21" customHeight="1">
      <c r="A41" s="733" t="s">
        <v>669</v>
      </c>
      <c r="B41" s="730"/>
      <c r="C41" s="726" t="s">
        <v>670</v>
      </c>
      <c r="D41" s="733" t="s">
        <v>671</v>
      </c>
      <c r="E41" s="730"/>
      <c r="F41" s="726"/>
      <c r="G41" s="711"/>
      <c r="H41" s="736">
        <v>4000</v>
      </c>
    </row>
    <row r="42" spans="1:16" s="689" customFormat="1" ht="21" customHeight="1">
      <c r="A42" s="733" t="s">
        <v>669</v>
      </c>
      <c r="B42" s="730"/>
      <c r="C42" s="726" t="s">
        <v>670</v>
      </c>
      <c r="D42" s="733" t="s">
        <v>671</v>
      </c>
      <c r="E42" s="730"/>
      <c r="F42" s="726"/>
      <c r="G42" s="711"/>
      <c r="H42" s="736">
        <v>2000</v>
      </c>
    </row>
    <row r="43" spans="1:16" s="689" customFormat="1" ht="21" customHeight="1">
      <c r="A43" s="733" t="s">
        <v>669</v>
      </c>
      <c r="B43" s="730"/>
      <c r="C43" s="726" t="s">
        <v>670</v>
      </c>
      <c r="D43" s="733" t="s">
        <v>671</v>
      </c>
      <c r="E43" s="730"/>
      <c r="F43" s="726"/>
      <c r="G43" s="711"/>
      <c r="H43" s="736">
        <v>2000</v>
      </c>
    </row>
    <row r="44" spans="1:16" s="689" customFormat="1" ht="21" customHeight="1">
      <c r="A44" s="733" t="s">
        <v>669</v>
      </c>
      <c r="B44" s="730"/>
      <c r="C44" s="726" t="s">
        <v>670</v>
      </c>
      <c r="D44" s="733" t="s">
        <v>671</v>
      </c>
      <c r="E44" s="730"/>
      <c r="F44" s="726"/>
      <c r="G44" s="711"/>
      <c r="H44" s="736">
        <v>2500</v>
      </c>
    </row>
    <row r="45" spans="1:16" s="689" customFormat="1" ht="21" customHeight="1">
      <c r="A45" s="733" t="s">
        <v>669</v>
      </c>
      <c r="B45" s="730"/>
      <c r="C45" s="726" t="s">
        <v>670</v>
      </c>
      <c r="D45" s="733" t="s">
        <v>671</v>
      </c>
      <c r="E45" s="730"/>
      <c r="F45" s="726"/>
      <c r="G45" s="711"/>
      <c r="H45" s="736">
        <v>2500</v>
      </c>
    </row>
    <row r="46" spans="1:16" s="689" customFormat="1" ht="21" customHeight="1">
      <c r="A46" s="733" t="s">
        <v>669</v>
      </c>
      <c r="B46" s="730"/>
      <c r="C46" s="726" t="s">
        <v>670</v>
      </c>
      <c r="D46" s="733" t="s">
        <v>671</v>
      </c>
      <c r="E46" s="730"/>
      <c r="F46" s="726"/>
      <c r="G46" s="711"/>
      <c r="H46" s="736">
        <v>2000</v>
      </c>
    </row>
    <row r="47" spans="1:16" s="689" customFormat="1" ht="21" customHeight="1">
      <c r="A47" s="733" t="s">
        <v>669</v>
      </c>
      <c r="B47" s="730"/>
      <c r="C47" s="726" t="s">
        <v>670</v>
      </c>
      <c r="D47" s="733" t="s">
        <v>671</v>
      </c>
      <c r="E47" s="730"/>
      <c r="F47" s="726"/>
      <c r="G47" s="711"/>
      <c r="H47" s="736">
        <v>2600</v>
      </c>
    </row>
    <row r="48" spans="1:16" s="689" customFormat="1" ht="21" customHeight="1">
      <c r="A48" s="733" t="s">
        <v>669</v>
      </c>
      <c r="B48" s="730"/>
      <c r="C48" s="726" t="s">
        <v>670</v>
      </c>
      <c r="D48" s="733" t="s">
        <v>671</v>
      </c>
      <c r="E48" s="730"/>
      <c r="F48" s="726"/>
      <c r="G48" s="711"/>
      <c r="H48" s="736">
        <v>2000</v>
      </c>
    </row>
    <row r="49" spans="1:8" s="689" customFormat="1" ht="21" customHeight="1">
      <c r="A49" s="733" t="s">
        <v>669</v>
      </c>
      <c r="B49" s="730"/>
      <c r="C49" s="726" t="s">
        <v>670</v>
      </c>
      <c r="D49" s="733" t="s">
        <v>671</v>
      </c>
      <c r="E49" s="730"/>
      <c r="F49" s="726"/>
      <c r="G49" s="711"/>
      <c r="H49" s="736">
        <v>2000</v>
      </c>
    </row>
    <row r="50" spans="1:8" s="689" customFormat="1" ht="21" customHeight="1">
      <c r="A50" s="733" t="s">
        <v>669</v>
      </c>
      <c r="B50" s="730"/>
      <c r="C50" s="726" t="s">
        <v>670</v>
      </c>
      <c r="D50" s="733" t="s">
        <v>671</v>
      </c>
      <c r="E50" s="730"/>
      <c r="F50" s="726"/>
      <c r="G50" s="711"/>
      <c r="H50" s="736">
        <v>2600</v>
      </c>
    </row>
    <row r="51" spans="1:8" s="689" customFormat="1" ht="21" customHeight="1">
      <c r="A51" s="733" t="s">
        <v>669</v>
      </c>
      <c r="B51" s="730"/>
      <c r="C51" s="726" t="s">
        <v>670</v>
      </c>
      <c r="D51" s="733" t="s">
        <v>671</v>
      </c>
      <c r="E51" s="730"/>
      <c r="F51" s="726"/>
      <c r="G51" s="711"/>
      <c r="H51" s="736">
        <v>5200</v>
      </c>
    </row>
    <row r="52" spans="1:8" s="689" customFormat="1" ht="21" customHeight="1">
      <c r="A52" s="733" t="s">
        <v>669</v>
      </c>
      <c r="B52" s="730"/>
      <c r="C52" s="726" t="s">
        <v>670</v>
      </c>
      <c r="D52" s="733" t="s">
        <v>671</v>
      </c>
      <c r="E52" s="730"/>
      <c r="F52" s="726"/>
      <c r="G52" s="711"/>
      <c r="H52" s="736">
        <v>2600</v>
      </c>
    </row>
    <row r="53" spans="1:8" s="689" customFormat="1" ht="21" customHeight="1">
      <c r="A53" s="733" t="s">
        <v>669</v>
      </c>
      <c r="B53" s="730"/>
      <c r="C53" s="726" t="s">
        <v>670</v>
      </c>
      <c r="D53" s="733" t="s">
        <v>671</v>
      </c>
      <c r="E53" s="730"/>
      <c r="F53" s="726"/>
      <c r="G53" s="711"/>
      <c r="H53" s="736">
        <v>2000</v>
      </c>
    </row>
    <row r="54" spans="1:8" s="689" customFormat="1" ht="21" customHeight="1">
      <c r="A54" s="733" t="s">
        <v>669</v>
      </c>
      <c r="B54" s="730"/>
      <c r="C54" s="726" t="s">
        <v>670</v>
      </c>
      <c r="D54" s="733" t="s">
        <v>671</v>
      </c>
      <c r="E54" s="730"/>
      <c r="F54" s="726"/>
      <c r="G54" s="711"/>
      <c r="H54" s="736">
        <v>4000</v>
      </c>
    </row>
    <row r="55" spans="1:8" s="689" customFormat="1" ht="21" customHeight="1">
      <c r="A55" s="733" t="s">
        <v>669</v>
      </c>
      <c r="B55" s="730"/>
      <c r="C55" s="726" t="s">
        <v>670</v>
      </c>
      <c r="D55" s="733" t="s">
        <v>671</v>
      </c>
      <c r="E55" s="730"/>
      <c r="F55" s="726"/>
      <c r="G55" s="711"/>
      <c r="H55" s="736">
        <v>4000</v>
      </c>
    </row>
    <row r="56" spans="1:8" s="689" customFormat="1" ht="21" customHeight="1">
      <c r="A56" s="733" t="s">
        <v>669</v>
      </c>
      <c r="B56" s="730"/>
      <c r="C56" s="726" t="s">
        <v>670</v>
      </c>
      <c r="D56" s="733" t="s">
        <v>671</v>
      </c>
      <c r="E56" s="730"/>
      <c r="F56" s="726"/>
      <c r="G56" s="711"/>
      <c r="H56" s="736">
        <v>24000</v>
      </c>
    </row>
    <row r="57" spans="1:8" s="689" customFormat="1" ht="21" customHeight="1">
      <c r="A57" s="733" t="s">
        <v>669</v>
      </c>
      <c r="B57" s="730"/>
      <c r="C57" s="726" t="s">
        <v>670</v>
      </c>
      <c r="D57" s="733" t="s">
        <v>671</v>
      </c>
      <c r="E57" s="730"/>
      <c r="F57" s="726"/>
      <c r="G57" s="711"/>
      <c r="H57" s="736">
        <v>58128</v>
      </c>
    </row>
    <row r="58" spans="1:8" s="689" customFormat="1" ht="21" customHeight="1">
      <c r="A58" s="733" t="s">
        <v>669</v>
      </c>
      <c r="B58" s="730"/>
      <c r="C58" s="726" t="s">
        <v>670</v>
      </c>
      <c r="D58" s="733" t="s">
        <v>671</v>
      </c>
      <c r="E58" s="730"/>
      <c r="F58" s="726"/>
      <c r="G58" s="711"/>
      <c r="H58" s="736">
        <v>4000</v>
      </c>
    </row>
    <row r="59" spans="1:8" s="689" customFormat="1" ht="21" customHeight="1">
      <c r="A59" s="733" t="s">
        <v>669</v>
      </c>
      <c r="B59" s="730"/>
      <c r="C59" s="726" t="s">
        <v>670</v>
      </c>
      <c r="D59" s="733" t="s">
        <v>671</v>
      </c>
      <c r="E59" s="730"/>
      <c r="F59" s="726"/>
      <c r="G59" s="711"/>
      <c r="H59" s="736">
        <v>4000</v>
      </c>
    </row>
    <row r="60" spans="1:8" s="689" customFormat="1" ht="21" customHeight="1">
      <c r="A60" s="733" t="s">
        <v>669</v>
      </c>
      <c r="B60" s="730"/>
      <c r="C60" s="726" t="s">
        <v>670</v>
      </c>
      <c r="D60" s="733" t="s">
        <v>671</v>
      </c>
      <c r="E60" s="730"/>
      <c r="F60" s="726"/>
      <c r="G60" s="711"/>
      <c r="H60" s="736">
        <v>3000</v>
      </c>
    </row>
    <row r="61" spans="1:8" s="689" customFormat="1" ht="21" customHeight="1">
      <c r="A61" s="733" t="s">
        <v>669</v>
      </c>
      <c r="B61" s="730"/>
      <c r="C61" s="726" t="s">
        <v>670</v>
      </c>
      <c r="D61" s="733" t="s">
        <v>671</v>
      </c>
      <c r="E61" s="730"/>
      <c r="F61" s="726"/>
      <c r="G61" s="711"/>
      <c r="H61" s="736">
        <v>2250</v>
      </c>
    </row>
    <row r="62" spans="1:8" s="689" customFormat="1" ht="21" customHeight="1">
      <c r="A62" s="733" t="s">
        <v>669</v>
      </c>
      <c r="B62" s="730"/>
      <c r="C62" s="726" t="s">
        <v>670</v>
      </c>
      <c r="D62" s="733" t="s">
        <v>671</v>
      </c>
      <c r="E62" s="730"/>
      <c r="F62" s="726"/>
      <c r="G62" s="711"/>
      <c r="H62" s="736">
        <v>2250</v>
      </c>
    </row>
    <row r="63" spans="1:8" s="689" customFormat="1" ht="21" customHeight="1">
      <c r="A63" s="733" t="s">
        <v>669</v>
      </c>
      <c r="B63" s="730"/>
      <c r="C63" s="726" t="s">
        <v>670</v>
      </c>
      <c r="D63" s="733" t="s">
        <v>671</v>
      </c>
      <c r="E63" s="730"/>
      <c r="F63" s="726"/>
      <c r="G63" s="711"/>
      <c r="H63" s="736">
        <v>2600</v>
      </c>
    </row>
    <row r="64" spans="1:8" s="689" customFormat="1" ht="21" customHeight="1">
      <c r="A64" s="733" t="s">
        <v>669</v>
      </c>
      <c r="B64" s="730"/>
      <c r="C64" s="726" t="s">
        <v>670</v>
      </c>
      <c r="D64" s="733" t="s">
        <v>671</v>
      </c>
      <c r="E64" s="730"/>
      <c r="F64" s="726"/>
      <c r="G64" s="711"/>
      <c r="H64" s="736">
        <v>5200</v>
      </c>
    </row>
    <row r="65" spans="1:16" s="689" customFormat="1" ht="21" customHeight="1">
      <c r="A65" s="733" t="s">
        <v>669</v>
      </c>
      <c r="B65" s="730"/>
      <c r="C65" s="726" t="s">
        <v>670</v>
      </c>
      <c r="D65" s="733" t="s">
        <v>671</v>
      </c>
      <c r="E65" s="730"/>
      <c r="F65" s="726"/>
      <c r="G65" s="711"/>
      <c r="H65" s="736">
        <v>5703.23</v>
      </c>
    </row>
    <row r="66" spans="1:16" s="689" customFormat="1" ht="21" customHeight="1">
      <c r="A66" s="733" t="s">
        <v>669</v>
      </c>
      <c r="B66" s="730"/>
      <c r="C66" s="726" t="s">
        <v>670</v>
      </c>
      <c r="D66" s="733" t="s">
        <v>671</v>
      </c>
      <c r="E66" s="730"/>
      <c r="F66" s="726"/>
      <c r="G66" s="711"/>
      <c r="H66" s="736">
        <v>5200</v>
      </c>
    </row>
    <row r="67" spans="1:16" s="689" customFormat="1" ht="21" customHeight="1">
      <c r="A67" s="733" t="s">
        <v>669</v>
      </c>
      <c r="B67" s="730"/>
      <c r="C67" s="726" t="s">
        <v>670</v>
      </c>
      <c r="D67" s="733" t="s">
        <v>671</v>
      </c>
      <c r="E67" s="730"/>
      <c r="F67" s="726"/>
      <c r="G67" s="711"/>
      <c r="H67" s="736">
        <v>5200</v>
      </c>
    </row>
    <row r="68" spans="1:16" s="689" customFormat="1" ht="21" customHeight="1">
      <c r="A68" s="733" t="s">
        <v>669</v>
      </c>
      <c r="B68" s="730"/>
      <c r="C68" s="726" t="s">
        <v>670</v>
      </c>
      <c r="D68" s="733" t="s">
        <v>671</v>
      </c>
      <c r="E68" s="730"/>
      <c r="F68" s="726"/>
      <c r="G68" s="711"/>
      <c r="H68" s="736">
        <v>5200</v>
      </c>
    </row>
    <row r="69" spans="1:16" s="689" customFormat="1" ht="21" customHeight="1">
      <c r="A69" s="733" t="s">
        <v>669</v>
      </c>
      <c r="B69" s="730"/>
      <c r="C69" s="726" t="s">
        <v>670</v>
      </c>
      <c r="D69" s="733" t="s">
        <v>671</v>
      </c>
      <c r="E69" s="730"/>
      <c r="F69" s="726"/>
      <c r="G69" s="711"/>
      <c r="H69" s="736">
        <v>5200</v>
      </c>
    </row>
    <row r="70" spans="1:16" s="689" customFormat="1" ht="21" customHeight="1">
      <c r="A70" s="733" t="s">
        <v>669</v>
      </c>
      <c r="B70" s="730"/>
      <c r="C70" s="726" t="s">
        <v>670</v>
      </c>
      <c r="D70" s="733" t="s">
        <v>671</v>
      </c>
      <c r="E70" s="730"/>
      <c r="F70" s="726"/>
      <c r="G70" s="711"/>
      <c r="H70" s="736">
        <v>3000</v>
      </c>
    </row>
    <row r="71" spans="1:16" s="689" customFormat="1" ht="21" customHeight="1">
      <c r="A71" s="733" t="s">
        <v>669</v>
      </c>
      <c r="B71" s="730"/>
      <c r="C71" s="726" t="s">
        <v>670</v>
      </c>
      <c r="D71" s="733" t="s">
        <v>671</v>
      </c>
      <c r="E71" s="730"/>
      <c r="F71" s="726"/>
      <c r="G71" s="711"/>
      <c r="H71" s="736">
        <v>10000</v>
      </c>
    </row>
    <row r="72" spans="1:16" s="689" customFormat="1" ht="21" customHeight="1">
      <c r="A72" s="733" t="s">
        <v>669</v>
      </c>
      <c r="B72" s="730"/>
      <c r="C72" s="726" t="s">
        <v>670</v>
      </c>
      <c r="D72" s="733" t="s">
        <v>671</v>
      </c>
      <c r="E72" s="730"/>
      <c r="F72" s="726"/>
      <c r="G72" s="711"/>
      <c r="H72" s="736">
        <v>7000</v>
      </c>
    </row>
    <row r="73" spans="1:16" s="689" customFormat="1" ht="21" customHeight="1">
      <c r="A73" s="733" t="s">
        <v>669</v>
      </c>
      <c r="B73" s="730"/>
      <c r="C73" s="726" t="s">
        <v>670</v>
      </c>
      <c r="D73" s="733" t="s">
        <v>671</v>
      </c>
      <c r="E73" s="730"/>
      <c r="F73" s="726"/>
      <c r="G73" s="711"/>
      <c r="H73" s="736">
        <v>7000</v>
      </c>
    </row>
    <row r="74" spans="1:16" s="689" customFormat="1" ht="21" customHeight="1">
      <c r="A74" s="733" t="s">
        <v>669</v>
      </c>
      <c r="B74" s="730"/>
      <c r="C74" s="726" t="s">
        <v>670</v>
      </c>
      <c r="D74" s="733" t="s">
        <v>671</v>
      </c>
      <c r="E74" s="730"/>
      <c r="F74" s="726"/>
      <c r="G74" s="711"/>
      <c r="H74" s="736">
        <v>7000</v>
      </c>
    </row>
    <row r="75" spans="1:16" s="689" customFormat="1" ht="21" customHeight="1">
      <c r="A75" s="733" t="s">
        <v>669</v>
      </c>
      <c r="B75" s="730"/>
      <c r="C75" s="726" t="s">
        <v>670</v>
      </c>
      <c r="D75" s="733" t="s">
        <v>671</v>
      </c>
      <c r="E75" s="730"/>
      <c r="F75" s="726"/>
      <c r="G75" s="711"/>
      <c r="H75" s="736">
        <v>7000</v>
      </c>
    </row>
    <row r="76" spans="1:16" s="689" customFormat="1" ht="21" customHeight="1">
      <c r="A76" s="733" t="s">
        <v>669</v>
      </c>
      <c r="B76" s="730"/>
      <c r="C76" s="726" t="s">
        <v>670</v>
      </c>
      <c r="D76" s="733" t="s">
        <v>671</v>
      </c>
      <c r="E76" s="730"/>
      <c r="F76" s="726"/>
      <c r="G76" s="711"/>
      <c r="H76" s="736">
        <v>7000</v>
      </c>
    </row>
    <row r="77" spans="1:16" s="689" customFormat="1" ht="21" customHeight="1">
      <c r="A77" s="733" t="s">
        <v>669</v>
      </c>
      <c r="B77" s="730"/>
      <c r="C77" s="726" t="s">
        <v>670</v>
      </c>
      <c r="D77" s="733" t="s">
        <v>671</v>
      </c>
      <c r="E77" s="730"/>
      <c r="F77" s="726"/>
      <c r="G77" s="711"/>
      <c r="H77" s="736">
        <v>7000</v>
      </c>
    </row>
    <row r="78" spans="1:16" s="689" customFormat="1" ht="21" customHeight="1">
      <c r="A78" s="733" t="s">
        <v>669</v>
      </c>
      <c r="B78" s="730"/>
      <c r="C78" s="726" t="s">
        <v>670</v>
      </c>
      <c r="D78" s="733" t="s">
        <v>671</v>
      </c>
      <c r="E78" s="730"/>
      <c r="F78" s="726"/>
      <c r="G78" s="711"/>
      <c r="H78" s="736">
        <v>7000</v>
      </c>
    </row>
    <row r="79" spans="1:16" s="689" customFormat="1" ht="21" customHeight="1">
      <c r="A79" s="733" t="s">
        <v>669</v>
      </c>
      <c r="B79" s="730"/>
      <c r="C79" s="726" t="s">
        <v>670</v>
      </c>
      <c r="D79" s="733" t="s">
        <v>671</v>
      </c>
      <c r="E79" s="730"/>
      <c r="F79" s="726"/>
      <c r="G79" s="711"/>
      <c r="H79" s="736">
        <v>7000</v>
      </c>
    </row>
    <row r="80" spans="1:16" s="689" customFormat="1" ht="21" customHeight="1">
      <c r="A80" s="733" t="s">
        <v>669</v>
      </c>
      <c r="B80" s="730"/>
      <c r="C80" s="726" t="s">
        <v>670</v>
      </c>
      <c r="D80" s="733" t="s">
        <v>671</v>
      </c>
      <c r="E80" s="730"/>
      <c r="F80" s="726"/>
      <c r="G80" s="711"/>
      <c r="H80" s="736">
        <v>10000</v>
      </c>
      <c r="P80" s="670" t="s">
        <v>1104</v>
      </c>
    </row>
    <row r="81" spans="1:8" s="689" customFormat="1" ht="21" customHeight="1">
      <c r="A81" s="733" t="s">
        <v>669</v>
      </c>
      <c r="B81" s="730"/>
      <c r="C81" s="726" t="s">
        <v>670</v>
      </c>
      <c r="D81" s="733" t="s">
        <v>671</v>
      </c>
      <c r="E81" s="730"/>
      <c r="F81" s="726"/>
      <c r="G81" s="711"/>
      <c r="H81" s="736">
        <v>2000</v>
      </c>
    </row>
    <row r="82" spans="1:8" s="689" customFormat="1" ht="21" customHeight="1">
      <c r="A82" s="733" t="s">
        <v>669</v>
      </c>
      <c r="B82" s="730"/>
      <c r="C82" s="726" t="s">
        <v>670</v>
      </c>
      <c r="D82" s="733" t="s">
        <v>671</v>
      </c>
      <c r="E82" s="730"/>
      <c r="F82" s="726"/>
      <c r="G82" s="711"/>
      <c r="H82" s="736">
        <v>2000</v>
      </c>
    </row>
    <row r="83" spans="1:8" s="689" customFormat="1" ht="21" customHeight="1">
      <c r="A83" s="733" t="s">
        <v>669</v>
      </c>
      <c r="B83" s="730"/>
      <c r="C83" s="726" t="s">
        <v>670</v>
      </c>
      <c r="D83" s="733" t="s">
        <v>671</v>
      </c>
      <c r="E83" s="730"/>
      <c r="F83" s="726"/>
      <c r="G83" s="711"/>
      <c r="H83" s="736">
        <v>2000</v>
      </c>
    </row>
    <row r="84" spans="1:8" s="689" customFormat="1" ht="21" customHeight="1">
      <c r="A84" s="733" t="s">
        <v>669</v>
      </c>
      <c r="B84" s="730"/>
      <c r="C84" s="726" t="s">
        <v>670</v>
      </c>
      <c r="D84" s="733" t="s">
        <v>671</v>
      </c>
      <c r="E84" s="730"/>
      <c r="F84" s="726"/>
      <c r="G84" s="711"/>
      <c r="H84" s="736">
        <v>1583.4</v>
      </c>
    </row>
    <row r="85" spans="1:8" s="689" customFormat="1" ht="21" customHeight="1">
      <c r="A85" s="733" t="s">
        <v>669</v>
      </c>
      <c r="B85" s="730"/>
      <c r="C85" s="726" t="s">
        <v>670</v>
      </c>
      <c r="D85" s="733" t="s">
        <v>671</v>
      </c>
      <c r="E85" s="730"/>
      <c r="F85" s="726"/>
      <c r="G85" s="711"/>
      <c r="H85" s="736">
        <v>2250</v>
      </c>
    </row>
    <row r="86" spans="1:8" s="689" customFormat="1" ht="21" customHeight="1">
      <c r="A86" s="733" t="s">
        <v>669</v>
      </c>
      <c r="B86" s="730"/>
      <c r="C86" s="726" t="s">
        <v>670</v>
      </c>
      <c r="D86" s="733" t="s">
        <v>671</v>
      </c>
      <c r="E86" s="730"/>
      <c r="F86" s="726"/>
      <c r="G86" s="711"/>
      <c r="H86" s="736">
        <v>4000</v>
      </c>
    </row>
    <row r="87" spans="1:8" s="689" customFormat="1" ht="21" customHeight="1">
      <c r="A87" s="733" t="s">
        <v>669</v>
      </c>
      <c r="B87" s="730"/>
      <c r="C87" s="726" t="s">
        <v>670</v>
      </c>
      <c r="D87" s="733" t="s">
        <v>671</v>
      </c>
      <c r="E87" s="730"/>
      <c r="F87" s="726"/>
      <c r="G87" s="711"/>
      <c r="H87" s="736">
        <v>800</v>
      </c>
    </row>
    <row r="88" spans="1:8" s="689" customFormat="1" ht="21" customHeight="1">
      <c r="A88" s="733" t="s">
        <v>669</v>
      </c>
      <c r="B88" s="730"/>
      <c r="C88" s="726" t="s">
        <v>670</v>
      </c>
      <c r="D88" s="733" t="s">
        <v>671</v>
      </c>
      <c r="E88" s="730"/>
      <c r="F88" s="726"/>
      <c r="G88" s="711"/>
      <c r="H88" s="736">
        <v>800</v>
      </c>
    </row>
    <row r="89" spans="1:8" s="689" customFormat="1" ht="21" customHeight="1">
      <c r="A89" s="733" t="s">
        <v>669</v>
      </c>
      <c r="B89" s="730"/>
      <c r="C89" s="726" t="s">
        <v>670</v>
      </c>
      <c r="D89" s="733" t="s">
        <v>671</v>
      </c>
      <c r="E89" s="730"/>
      <c r="F89" s="726"/>
      <c r="G89" s="711"/>
      <c r="H89" s="736">
        <v>4000</v>
      </c>
    </row>
    <row r="90" spans="1:8" s="689" customFormat="1" ht="21" customHeight="1">
      <c r="A90" s="733" t="s">
        <v>669</v>
      </c>
      <c r="B90" s="730"/>
      <c r="C90" s="726" t="s">
        <v>670</v>
      </c>
      <c r="D90" s="733" t="s">
        <v>671</v>
      </c>
      <c r="E90" s="730"/>
      <c r="F90" s="726"/>
      <c r="G90" s="711"/>
      <c r="H90" s="736">
        <v>4000</v>
      </c>
    </row>
    <row r="91" spans="1:8" s="689" customFormat="1" ht="21" customHeight="1">
      <c r="A91" s="733" t="s">
        <v>669</v>
      </c>
      <c r="B91" s="730"/>
      <c r="C91" s="726" t="s">
        <v>670</v>
      </c>
      <c r="D91" s="733" t="s">
        <v>671</v>
      </c>
      <c r="E91" s="730"/>
      <c r="F91" s="726"/>
      <c r="G91" s="711"/>
      <c r="H91" s="736">
        <v>7266</v>
      </c>
    </row>
    <row r="92" spans="1:8" s="689" customFormat="1" ht="21" customHeight="1">
      <c r="A92" s="733" t="s">
        <v>669</v>
      </c>
      <c r="B92" s="730"/>
      <c r="C92" s="726" t="s">
        <v>670</v>
      </c>
      <c r="D92" s="733" t="s">
        <v>671</v>
      </c>
      <c r="E92" s="730"/>
      <c r="F92" s="726"/>
      <c r="G92" s="711"/>
      <c r="H92" s="736">
        <v>3000</v>
      </c>
    </row>
    <row r="93" spans="1:8" s="689" customFormat="1" ht="21" customHeight="1">
      <c r="A93" s="733" t="s">
        <v>669</v>
      </c>
      <c r="B93" s="730"/>
      <c r="C93" s="726" t="s">
        <v>670</v>
      </c>
      <c r="D93" s="733" t="s">
        <v>671</v>
      </c>
      <c r="E93" s="730"/>
      <c r="F93" s="726"/>
      <c r="G93" s="711"/>
      <c r="H93" s="736">
        <v>4000</v>
      </c>
    </row>
    <row r="94" spans="1:8" s="689" customFormat="1" ht="21" customHeight="1">
      <c r="A94" s="733" t="s">
        <v>669</v>
      </c>
      <c r="B94" s="730"/>
      <c r="C94" s="726" t="s">
        <v>670</v>
      </c>
      <c r="D94" s="733" t="s">
        <v>671</v>
      </c>
      <c r="E94" s="730"/>
      <c r="F94" s="726"/>
      <c r="G94" s="711"/>
      <c r="H94" s="736">
        <v>5200</v>
      </c>
    </row>
    <row r="95" spans="1:8" s="689" customFormat="1" ht="21" customHeight="1">
      <c r="A95" s="733" t="s">
        <v>669</v>
      </c>
      <c r="B95" s="730"/>
      <c r="C95" s="726" t="s">
        <v>670</v>
      </c>
      <c r="D95" s="733" t="s">
        <v>671</v>
      </c>
      <c r="E95" s="730"/>
      <c r="F95" s="726"/>
      <c r="G95" s="711"/>
      <c r="H95" s="736">
        <v>7626.67</v>
      </c>
    </row>
    <row r="96" spans="1:8" s="689" customFormat="1" ht="21" customHeight="1">
      <c r="A96" s="733" t="s">
        <v>669</v>
      </c>
      <c r="B96" s="730"/>
      <c r="C96" s="726" t="s">
        <v>670</v>
      </c>
      <c r="D96" s="733" t="s">
        <v>671</v>
      </c>
      <c r="E96" s="730"/>
      <c r="F96" s="726"/>
      <c r="G96" s="711"/>
      <c r="H96" s="736">
        <v>8493.33</v>
      </c>
    </row>
    <row r="97" spans="1:8" s="689" customFormat="1" ht="21" customHeight="1">
      <c r="A97" s="733" t="s">
        <v>669</v>
      </c>
      <c r="B97" s="730"/>
      <c r="C97" s="726" t="s">
        <v>670</v>
      </c>
      <c r="D97" s="733" t="s">
        <v>671</v>
      </c>
      <c r="E97" s="730"/>
      <c r="F97" s="726"/>
      <c r="G97" s="711"/>
      <c r="H97" s="736">
        <v>3000</v>
      </c>
    </row>
    <row r="98" spans="1:8" s="689" customFormat="1" ht="21" customHeight="1">
      <c r="A98" s="733" t="s">
        <v>669</v>
      </c>
      <c r="B98" s="730"/>
      <c r="C98" s="726" t="s">
        <v>670</v>
      </c>
      <c r="D98" s="733" t="s">
        <v>671</v>
      </c>
      <c r="E98" s="730"/>
      <c r="F98" s="726"/>
      <c r="G98" s="711"/>
      <c r="H98" s="736">
        <v>10000</v>
      </c>
    </row>
    <row r="99" spans="1:8" s="689" customFormat="1" ht="21" customHeight="1">
      <c r="A99" s="733" t="s">
        <v>669</v>
      </c>
      <c r="B99" s="730"/>
      <c r="C99" s="726" t="s">
        <v>670</v>
      </c>
      <c r="D99" s="733" t="s">
        <v>671</v>
      </c>
      <c r="E99" s="730"/>
      <c r="F99" s="726"/>
      <c r="G99" s="711"/>
      <c r="H99" s="736">
        <v>10000</v>
      </c>
    </row>
    <row r="100" spans="1:8" s="689" customFormat="1" ht="21" customHeight="1">
      <c r="A100" s="733" t="s">
        <v>669</v>
      </c>
      <c r="B100" s="730"/>
      <c r="C100" s="726" t="s">
        <v>670</v>
      </c>
      <c r="D100" s="733" t="s">
        <v>671</v>
      </c>
      <c r="E100" s="730"/>
      <c r="F100" s="726"/>
      <c r="G100" s="711"/>
      <c r="H100" s="736">
        <v>2000</v>
      </c>
    </row>
    <row r="101" spans="1:8" s="689" customFormat="1" ht="21" customHeight="1">
      <c r="A101" s="733" t="s">
        <v>669</v>
      </c>
      <c r="B101" s="730"/>
      <c r="C101" s="726" t="s">
        <v>670</v>
      </c>
      <c r="D101" s="733" t="s">
        <v>671</v>
      </c>
      <c r="E101" s="730"/>
      <c r="F101" s="726"/>
      <c r="G101" s="711"/>
      <c r="H101" s="736">
        <v>2000</v>
      </c>
    </row>
    <row r="102" spans="1:8" s="689" customFormat="1" ht="21" customHeight="1">
      <c r="A102" s="733" t="s">
        <v>669</v>
      </c>
      <c r="B102" s="730"/>
      <c r="C102" s="726" t="s">
        <v>670</v>
      </c>
      <c r="D102" s="733" t="s">
        <v>671</v>
      </c>
      <c r="E102" s="730"/>
      <c r="F102" s="726"/>
      <c r="G102" s="711"/>
      <c r="H102" s="736">
        <v>2500</v>
      </c>
    </row>
    <row r="103" spans="1:8" s="689" customFormat="1" ht="21" customHeight="1">
      <c r="A103" s="733" t="s">
        <v>669</v>
      </c>
      <c r="B103" s="730"/>
      <c r="C103" s="726" t="s">
        <v>670</v>
      </c>
      <c r="D103" s="733" t="s">
        <v>671</v>
      </c>
      <c r="E103" s="730"/>
      <c r="F103" s="726"/>
      <c r="G103" s="711"/>
      <c r="H103" s="736">
        <v>2700</v>
      </c>
    </row>
    <row r="104" spans="1:8" s="689" customFormat="1" ht="21" customHeight="1">
      <c r="A104" s="733" t="s">
        <v>669</v>
      </c>
      <c r="B104" s="730"/>
      <c r="C104" s="726" t="s">
        <v>670</v>
      </c>
      <c r="D104" s="733" t="s">
        <v>671</v>
      </c>
      <c r="E104" s="730"/>
      <c r="F104" s="726"/>
      <c r="G104" s="711"/>
      <c r="H104" s="736">
        <v>2000</v>
      </c>
    </row>
    <row r="105" spans="1:8" s="689" customFormat="1" ht="21" customHeight="1">
      <c r="A105" s="733" t="s">
        <v>669</v>
      </c>
      <c r="B105" s="730"/>
      <c r="C105" s="726" t="s">
        <v>670</v>
      </c>
      <c r="D105" s="733" t="s">
        <v>671</v>
      </c>
      <c r="E105" s="730"/>
      <c r="F105" s="726"/>
      <c r="G105" s="711"/>
      <c r="H105" s="736">
        <v>3125</v>
      </c>
    </row>
    <row r="106" spans="1:8" s="689" customFormat="1" ht="21" customHeight="1">
      <c r="A106" s="733" t="s">
        <v>669</v>
      </c>
      <c r="B106" s="730"/>
      <c r="C106" s="726" t="s">
        <v>670</v>
      </c>
      <c r="D106" s="733" t="s">
        <v>671</v>
      </c>
      <c r="E106" s="730"/>
      <c r="F106" s="726"/>
      <c r="G106" s="711"/>
      <c r="H106" s="736">
        <v>3000</v>
      </c>
    </row>
    <row r="107" spans="1:8" s="689" customFormat="1" ht="21" customHeight="1">
      <c r="A107" s="733" t="s">
        <v>669</v>
      </c>
      <c r="B107" s="730"/>
      <c r="C107" s="726" t="s">
        <v>670</v>
      </c>
      <c r="D107" s="733" t="s">
        <v>671</v>
      </c>
      <c r="E107" s="730"/>
      <c r="F107" s="726"/>
      <c r="G107" s="711"/>
      <c r="H107" s="736">
        <v>2250</v>
      </c>
    </row>
    <row r="108" spans="1:8" s="689" customFormat="1" ht="21" customHeight="1">
      <c r="A108" s="733" t="s">
        <v>669</v>
      </c>
      <c r="B108" s="730"/>
      <c r="C108" s="726" t="s">
        <v>670</v>
      </c>
      <c r="D108" s="733" t="s">
        <v>671</v>
      </c>
      <c r="E108" s="730"/>
      <c r="F108" s="726"/>
      <c r="G108" s="711"/>
      <c r="H108" s="736">
        <v>5200</v>
      </c>
    </row>
    <row r="109" spans="1:8" s="689" customFormat="1" ht="21" customHeight="1">
      <c r="A109" s="733" t="s">
        <v>669</v>
      </c>
      <c r="B109" s="730"/>
      <c r="C109" s="726" t="s">
        <v>670</v>
      </c>
      <c r="D109" s="733" t="s">
        <v>671</v>
      </c>
      <c r="E109" s="730"/>
      <c r="F109" s="726"/>
      <c r="G109" s="711"/>
      <c r="H109" s="736">
        <v>4361.29</v>
      </c>
    </row>
    <row r="110" spans="1:8" s="689" customFormat="1" ht="21" customHeight="1">
      <c r="A110" s="733" t="s">
        <v>669</v>
      </c>
      <c r="B110" s="730"/>
      <c r="C110" s="726" t="s">
        <v>670</v>
      </c>
      <c r="D110" s="733" t="s">
        <v>671</v>
      </c>
      <c r="E110" s="730"/>
      <c r="F110" s="726"/>
      <c r="G110" s="711"/>
      <c r="H110" s="736">
        <v>5200</v>
      </c>
    </row>
    <row r="111" spans="1:8" s="689" customFormat="1" ht="21" customHeight="1">
      <c r="A111" s="733" t="s">
        <v>669</v>
      </c>
      <c r="B111" s="730"/>
      <c r="C111" s="726" t="s">
        <v>670</v>
      </c>
      <c r="D111" s="733" t="s">
        <v>671</v>
      </c>
      <c r="E111" s="730"/>
      <c r="F111" s="726"/>
      <c r="G111" s="711"/>
      <c r="H111" s="736">
        <v>5200</v>
      </c>
    </row>
    <row r="112" spans="1:8" s="689" customFormat="1" ht="21" customHeight="1">
      <c r="A112" s="733" t="s">
        <v>669</v>
      </c>
      <c r="B112" s="730"/>
      <c r="C112" s="726" t="s">
        <v>670</v>
      </c>
      <c r="D112" s="733" t="s">
        <v>671</v>
      </c>
      <c r="E112" s="730"/>
      <c r="F112" s="726"/>
      <c r="G112" s="711"/>
      <c r="H112" s="736">
        <v>3019.35</v>
      </c>
    </row>
    <row r="113" spans="1:16" s="689" customFormat="1" ht="21" customHeight="1">
      <c r="A113" s="733" t="s">
        <v>669</v>
      </c>
      <c r="B113" s="730"/>
      <c r="C113" s="726" t="s">
        <v>670</v>
      </c>
      <c r="D113" s="733" t="s">
        <v>671</v>
      </c>
      <c r="E113" s="730"/>
      <c r="F113" s="726"/>
      <c r="G113" s="711"/>
      <c r="H113" s="736">
        <v>7000</v>
      </c>
    </row>
    <row r="114" spans="1:16" s="689" customFormat="1" ht="21" customHeight="1">
      <c r="A114" s="733" t="s">
        <v>669</v>
      </c>
      <c r="B114" s="730"/>
      <c r="C114" s="726" t="s">
        <v>670</v>
      </c>
      <c r="D114" s="733" t="s">
        <v>671</v>
      </c>
      <c r="E114" s="730"/>
      <c r="F114" s="726"/>
      <c r="G114" s="711"/>
      <c r="H114" s="736">
        <v>7000</v>
      </c>
    </row>
    <row r="115" spans="1:16" s="689" customFormat="1" ht="21" customHeight="1">
      <c r="A115" s="733" t="s">
        <v>669</v>
      </c>
      <c r="B115" s="730"/>
      <c r="C115" s="726" t="s">
        <v>670</v>
      </c>
      <c r="D115" s="733" t="s">
        <v>671</v>
      </c>
      <c r="E115" s="730"/>
      <c r="F115" s="726"/>
      <c r="G115" s="711"/>
      <c r="H115" s="736">
        <v>7000</v>
      </c>
    </row>
    <row r="116" spans="1:16" s="689" customFormat="1" ht="21" customHeight="1">
      <c r="A116" s="733" t="s">
        <v>669</v>
      </c>
      <c r="B116" s="730"/>
      <c r="C116" s="726" t="s">
        <v>670</v>
      </c>
      <c r="D116" s="733" t="s">
        <v>671</v>
      </c>
      <c r="E116" s="730"/>
      <c r="F116" s="726"/>
      <c r="G116" s="711"/>
      <c r="H116" s="736">
        <v>7000</v>
      </c>
    </row>
    <row r="117" spans="1:16" s="689" customFormat="1" ht="21" customHeight="1">
      <c r="A117" s="733" t="s">
        <v>669</v>
      </c>
      <c r="B117" s="730"/>
      <c r="C117" s="726" t="s">
        <v>670</v>
      </c>
      <c r="D117" s="733" t="s">
        <v>671</v>
      </c>
      <c r="E117" s="730"/>
      <c r="F117" s="726"/>
      <c r="G117" s="711"/>
      <c r="H117" s="736">
        <v>7000</v>
      </c>
    </row>
    <row r="118" spans="1:16" s="689" customFormat="1" ht="21" customHeight="1">
      <c r="A118" s="733" t="s">
        <v>669</v>
      </c>
      <c r="B118" s="730"/>
      <c r="C118" s="726" t="s">
        <v>670</v>
      </c>
      <c r="D118" s="733" t="s">
        <v>671</v>
      </c>
      <c r="E118" s="730"/>
      <c r="F118" s="726"/>
      <c r="G118" s="711"/>
      <c r="H118" s="736">
        <v>7000</v>
      </c>
    </row>
    <row r="119" spans="1:16" s="689" customFormat="1" ht="21" customHeight="1">
      <c r="A119" s="733" t="s">
        <v>669</v>
      </c>
      <c r="B119" s="730"/>
      <c r="C119" s="726" t="s">
        <v>670</v>
      </c>
      <c r="D119" s="733" t="s">
        <v>671</v>
      </c>
      <c r="E119" s="730"/>
      <c r="F119" s="726"/>
      <c r="G119" s="711"/>
      <c r="H119" s="736">
        <v>7000</v>
      </c>
    </row>
    <row r="120" spans="1:16" s="689" customFormat="1" ht="21" customHeight="1">
      <c r="A120" s="733" t="s">
        <v>669</v>
      </c>
      <c r="B120" s="730"/>
      <c r="C120" s="726" t="s">
        <v>670</v>
      </c>
      <c r="D120" s="733" t="s">
        <v>671</v>
      </c>
      <c r="E120" s="730"/>
      <c r="F120" s="726"/>
      <c r="G120" s="711"/>
      <c r="H120" s="736">
        <v>7000</v>
      </c>
    </row>
    <row r="121" spans="1:16" s="689" customFormat="1" ht="21" customHeight="1">
      <c r="A121" s="733" t="s">
        <v>669</v>
      </c>
      <c r="B121" s="730"/>
      <c r="C121" s="726" t="s">
        <v>670</v>
      </c>
      <c r="D121" s="733" t="s">
        <v>671</v>
      </c>
      <c r="E121" s="730"/>
      <c r="F121" s="726"/>
      <c r="G121" s="711"/>
      <c r="H121" s="736">
        <v>800</v>
      </c>
      <c r="P121" s="670" t="s">
        <v>1105</v>
      </c>
    </row>
    <row r="122" spans="1:16" s="689" customFormat="1" ht="21" customHeight="1">
      <c r="A122" s="733" t="s">
        <v>669</v>
      </c>
      <c r="B122" s="730"/>
      <c r="C122" s="726" t="s">
        <v>670</v>
      </c>
      <c r="D122" s="733" t="s">
        <v>671</v>
      </c>
      <c r="E122" s="730"/>
      <c r="F122" s="726"/>
      <c r="G122" s="711"/>
      <c r="H122" s="736">
        <v>800</v>
      </c>
    </row>
    <row r="123" spans="1:16" s="689" customFormat="1" ht="21" customHeight="1">
      <c r="A123" s="733" t="s">
        <v>669</v>
      </c>
      <c r="B123" s="730"/>
      <c r="C123" s="726" t="s">
        <v>670</v>
      </c>
      <c r="D123" s="733" t="s">
        <v>671</v>
      </c>
      <c r="E123" s="730"/>
      <c r="F123" s="726"/>
      <c r="G123" s="711"/>
      <c r="H123" s="736">
        <v>2000</v>
      </c>
    </row>
    <row r="124" spans="1:16" s="689" customFormat="1" ht="21" customHeight="1">
      <c r="A124" s="733" t="s">
        <v>669</v>
      </c>
      <c r="B124" s="730"/>
      <c r="C124" s="726" t="s">
        <v>670</v>
      </c>
      <c r="D124" s="733" t="s">
        <v>671</v>
      </c>
      <c r="E124" s="730"/>
      <c r="F124" s="726"/>
      <c r="G124" s="711"/>
      <c r="H124" s="736">
        <v>3418.27</v>
      </c>
    </row>
    <row r="125" spans="1:16" s="689" customFormat="1" ht="21" customHeight="1">
      <c r="A125" s="733" t="s">
        <v>669</v>
      </c>
      <c r="B125" s="730"/>
      <c r="C125" s="726" t="s">
        <v>670</v>
      </c>
      <c r="D125" s="733" t="s">
        <v>671</v>
      </c>
      <c r="E125" s="730"/>
      <c r="F125" s="726"/>
      <c r="G125" s="711"/>
      <c r="H125" s="736">
        <v>2333.33</v>
      </c>
    </row>
    <row r="126" spans="1:16" s="689" customFormat="1" ht="21" customHeight="1">
      <c r="A126" s="733" t="s">
        <v>669</v>
      </c>
      <c r="B126" s="730"/>
      <c r="C126" s="726" t="s">
        <v>670</v>
      </c>
      <c r="D126" s="733" t="s">
        <v>671</v>
      </c>
      <c r="E126" s="730"/>
      <c r="F126" s="726"/>
      <c r="G126" s="711"/>
      <c r="H126" s="736">
        <v>3333.33</v>
      </c>
    </row>
    <row r="127" spans="1:16" s="689" customFormat="1" ht="21" customHeight="1">
      <c r="A127" s="733" t="s">
        <v>669</v>
      </c>
      <c r="B127" s="730"/>
      <c r="C127" s="726" t="s">
        <v>670</v>
      </c>
      <c r="D127" s="733" t="s">
        <v>671</v>
      </c>
      <c r="E127" s="730"/>
      <c r="F127" s="726"/>
      <c r="G127" s="711"/>
      <c r="H127" s="736">
        <v>3499.99</v>
      </c>
    </row>
    <row r="128" spans="1:16" s="689" customFormat="1" ht="21" customHeight="1">
      <c r="A128" s="733" t="s">
        <v>669</v>
      </c>
      <c r="B128" s="730"/>
      <c r="C128" s="726" t="s">
        <v>670</v>
      </c>
      <c r="D128" s="733" t="s">
        <v>671</v>
      </c>
      <c r="E128" s="730"/>
      <c r="F128" s="726"/>
      <c r="G128" s="711"/>
      <c r="H128" s="736">
        <v>2500</v>
      </c>
    </row>
    <row r="129" spans="1:8" s="689" customFormat="1" ht="21" customHeight="1">
      <c r="A129" s="733" t="s">
        <v>669</v>
      </c>
      <c r="B129" s="730"/>
      <c r="C129" s="726" t="s">
        <v>670</v>
      </c>
      <c r="D129" s="733" t="s">
        <v>671</v>
      </c>
      <c r="E129" s="730"/>
      <c r="F129" s="726"/>
      <c r="G129" s="711"/>
      <c r="H129" s="736">
        <v>4000</v>
      </c>
    </row>
    <row r="130" spans="1:8" s="689" customFormat="1" ht="21" customHeight="1">
      <c r="A130" s="733" t="s">
        <v>669</v>
      </c>
      <c r="B130" s="730"/>
      <c r="C130" s="726" t="s">
        <v>670</v>
      </c>
      <c r="D130" s="733" t="s">
        <v>671</v>
      </c>
      <c r="E130" s="730"/>
      <c r="F130" s="726"/>
      <c r="G130" s="711"/>
      <c r="H130" s="736">
        <v>2000</v>
      </c>
    </row>
    <row r="131" spans="1:8" s="689" customFormat="1" ht="21" customHeight="1">
      <c r="A131" s="733" t="s">
        <v>669</v>
      </c>
      <c r="B131" s="730"/>
      <c r="C131" s="726" t="s">
        <v>670</v>
      </c>
      <c r="D131" s="733" t="s">
        <v>671</v>
      </c>
      <c r="E131" s="730"/>
      <c r="F131" s="726"/>
      <c r="G131" s="711"/>
      <c r="H131" s="736">
        <v>2000</v>
      </c>
    </row>
    <row r="132" spans="1:8" s="689" customFormat="1" ht="21" customHeight="1">
      <c r="A132" s="733" t="s">
        <v>669</v>
      </c>
      <c r="B132" s="730"/>
      <c r="C132" s="726" t="s">
        <v>670</v>
      </c>
      <c r="D132" s="733" t="s">
        <v>671</v>
      </c>
      <c r="E132" s="730"/>
      <c r="F132" s="726"/>
      <c r="G132" s="711"/>
      <c r="H132" s="736">
        <v>2000</v>
      </c>
    </row>
    <row r="133" spans="1:8" s="689" customFormat="1" ht="21" customHeight="1">
      <c r="A133" s="733" t="s">
        <v>669</v>
      </c>
      <c r="B133" s="730"/>
      <c r="C133" s="726" t="s">
        <v>670</v>
      </c>
      <c r="D133" s="733" t="s">
        <v>671</v>
      </c>
      <c r="E133" s="730"/>
      <c r="F133" s="726"/>
      <c r="G133" s="711"/>
      <c r="H133" s="736">
        <v>10000</v>
      </c>
    </row>
    <row r="134" spans="1:8" s="689" customFormat="1" ht="21" customHeight="1">
      <c r="A134" s="733" t="s">
        <v>669</v>
      </c>
      <c r="B134" s="730"/>
      <c r="C134" s="726" t="s">
        <v>670</v>
      </c>
      <c r="D134" s="733" t="s">
        <v>671</v>
      </c>
      <c r="E134" s="730"/>
      <c r="F134" s="726"/>
      <c r="G134" s="711"/>
      <c r="H134" s="736">
        <v>4833.33</v>
      </c>
    </row>
    <row r="135" spans="1:8" s="689" customFormat="1" ht="21" customHeight="1">
      <c r="A135" s="733" t="s">
        <v>669</v>
      </c>
      <c r="B135" s="730"/>
      <c r="C135" s="726" t="s">
        <v>670</v>
      </c>
      <c r="D135" s="733" t="s">
        <v>671</v>
      </c>
      <c r="E135" s="730"/>
      <c r="F135" s="726"/>
      <c r="G135" s="711"/>
      <c r="H135" s="736">
        <v>5000</v>
      </c>
    </row>
    <row r="136" spans="1:8" s="689" customFormat="1" ht="21" customHeight="1">
      <c r="A136" s="733" t="s">
        <v>669</v>
      </c>
      <c r="B136" s="730"/>
      <c r="C136" s="726" t="s">
        <v>670</v>
      </c>
      <c r="D136" s="733" t="s">
        <v>671</v>
      </c>
      <c r="E136" s="730"/>
      <c r="F136" s="726"/>
      <c r="G136" s="711"/>
      <c r="H136" s="736">
        <v>5000</v>
      </c>
    </row>
    <row r="137" spans="1:8" s="689" customFormat="1" ht="21" customHeight="1">
      <c r="A137" s="733" t="s">
        <v>669</v>
      </c>
      <c r="B137" s="730"/>
      <c r="C137" s="726" t="s">
        <v>670</v>
      </c>
      <c r="D137" s="733" t="s">
        <v>671</v>
      </c>
      <c r="E137" s="730"/>
      <c r="F137" s="726"/>
      <c r="G137" s="711"/>
      <c r="H137" s="736">
        <v>5000</v>
      </c>
    </row>
    <row r="138" spans="1:8" s="689" customFormat="1" ht="21" customHeight="1">
      <c r="A138" s="733" t="s">
        <v>669</v>
      </c>
      <c r="B138" s="730"/>
      <c r="C138" s="726" t="s">
        <v>670</v>
      </c>
      <c r="D138" s="733" t="s">
        <v>671</v>
      </c>
      <c r="E138" s="730"/>
      <c r="F138" s="726"/>
      <c r="G138" s="711"/>
      <c r="H138" s="736">
        <v>5200</v>
      </c>
    </row>
    <row r="139" spans="1:8" s="689" customFormat="1" ht="21" customHeight="1">
      <c r="A139" s="733" t="s">
        <v>669</v>
      </c>
      <c r="B139" s="730"/>
      <c r="C139" s="726" t="s">
        <v>670</v>
      </c>
      <c r="D139" s="733" t="s">
        <v>671</v>
      </c>
      <c r="E139" s="730"/>
      <c r="F139" s="726"/>
      <c r="G139" s="711"/>
      <c r="H139" s="736">
        <v>4361.29</v>
      </c>
    </row>
    <row r="140" spans="1:8" s="689" customFormat="1" ht="21" customHeight="1">
      <c r="A140" s="733" t="s">
        <v>669</v>
      </c>
      <c r="B140" s="730"/>
      <c r="C140" s="726" t="s">
        <v>670</v>
      </c>
      <c r="D140" s="733" t="s">
        <v>671</v>
      </c>
      <c r="E140" s="730"/>
      <c r="F140" s="726"/>
      <c r="G140" s="711"/>
      <c r="H140" s="736">
        <v>5200</v>
      </c>
    </row>
    <row r="141" spans="1:8" s="689" customFormat="1" ht="21" customHeight="1">
      <c r="A141" s="733" t="s">
        <v>669</v>
      </c>
      <c r="B141" s="730"/>
      <c r="C141" s="726" t="s">
        <v>670</v>
      </c>
      <c r="D141" s="733" t="s">
        <v>671</v>
      </c>
      <c r="E141" s="730"/>
      <c r="F141" s="726"/>
      <c r="G141" s="711"/>
      <c r="H141" s="736">
        <v>5200</v>
      </c>
    </row>
    <row r="142" spans="1:8" s="689" customFormat="1" ht="21" customHeight="1">
      <c r="A142" s="733" t="s">
        <v>669</v>
      </c>
      <c r="B142" s="730"/>
      <c r="C142" s="726" t="s">
        <v>670</v>
      </c>
      <c r="D142" s="733" t="s">
        <v>671</v>
      </c>
      <c r="E142" s="730"/>
      <c r="F142" s="726"/>
      <c r="G142" s="711"/>
      <c r="H142" s="736">
        <v>5200</v>
      </c>
    </row>
    <row r="143" spans="1:8" s="689" customFormat="1" ht="21" customHeight="1">
      <c r="A143" s="733" t="s">
        <v>669</v>
      </c>
      <c r="B143" s="730"/>
      <c r="C143" s="726" t="s">
        <v>670</v>
      </c>
      <c r="D143" s="733" t="s">
        <v>671</v>
      </c>
      <c r="E143" s="730"/>
      <c r="F143" s="726"/>
      <c r="G143" s="711"/>
      <c r="H143" s="736">
        <v>5200</v>
      </c>
    </row>
    <row r="144" spans="1:8" s="689" customFormat="1" ht="21" customHeight="1">
      <c r="A144" s="733" t="s">
        <v>669</v>
      </c>
      <c r="B144" s="730"/>
      <c r="C144" s="726" t="s">
        <v>670</v>
      </c>
      <c r="D144" s="733" t="s">
        <v>671</v>
      </c>
      <c r="E144" s="730"/>
      <c r="F144" s="726"/>
      <c r="G144" s="711"/>
      <c r="H144" s="736">
        <v>10920</v>
      </c>
    </row>
    <row r="145" spans="1:8" s="689" customFormat="1" ht="21" customHeight="1">
      <c r="A145" s="733" t="s">
        <v>669</v>
      </c>
      <c r="B145" s="730"/>
      <c r="C145" s="726" t="s">
        <v>670</v>
      </c>
      <c r="D145" s="733" t="s">
        <v>671</v>
      </c>
      <c r="E145" s="730"/>
      <c r="F145" s="726"/>
      <c r="G145" s="711"/>
      <c r="H145" s="736">
        <v>5200</v>
      </c>
    </row>
    <row r="146" spans="1:8" s="689" customFormat="1" ht="21" customHeight="1">
      <c r="A146" s="733" t="s">
        <v>669</v>
      </c>
      <c r="B146" s="730"/>
      <c r="C146" s="726" t="s">
        <v>670</v>
      </c>
      <c r="D146" s="733" t="s">
        <v>671</v>
      </c>
      <c r="E146" s="730"/>
      <c r="F146" s="726"/>
      <c r="G146" s="711"/>
      <c r="H146" s="736">
        <v>2000</v>
      </c>
    </row>
    <row r="147" spans="1:8" s="689" customFormat="1" ht="21" customHeight="1">
      <c r="A147" s="733" t="s">
        <v>669</v>
      </c>
      <c r="B147" s="730"/>
      <c r="C147" s="726" t="s">
        <v>670</v>
      </c>
      <c r="D147" s="733" t="s">
        <v>671</v>
      </c>
      <c r="E147" s="730"/>
      <c r="F147" s="726"/>
      <c r="G147" s="711"/>
      <c r="H147" s="736">
        <v>2000</v>
      </c>
    </row>
    <row r="148" spans="1:8" s="689" customFormat="1" ht="21" customHeight="1">
      <c r="A148" s="733" t="s">
        <v>669</v>
      </c>
      <c r="B148" s="730"/>
      <c r="C148" s="726" t="s">
        <v>670</v>
      </c>
      <c r="D148" s="733" t="s">
        <v>671</v>
      </c>
      <c r="E148" s="730"/>
      <c r="F148" s="726"/>
      <c r="G148" s="711"/>
      <c r="H148" s="736">
        <v>1250</v>
      </c>
    </row>
    <row r="149" spans="1:8" s="689" customFormat="1" ht="21" customHeight="1">
      <c r="A149" s="733" t="s">
        <v>669</v>
      </c>
      <c r="B149" s="730"/>
      <c r="C149" s="726" t="s">
        <v>670</v>
      </c>
      <c r="D149" s="733" t="s">
        <v>671</v>
      </c>
      <c r="E149" s="730"/>
      <c r="F149" s="726"/>
      <c r="G149" s="711"/>
      <c r="H149" s="736">
        <v>3600</v>
      </c>
    </row>
    <row r="150" spans="1:8" s="689" customFormat="1" ht="21" customHeight="1">
      <c r="A150" s="733" t="s">
        <v>669</v>
      </c>
      <c r="B150" s="730"/>
      <c r="C150" s="726" t="s">
        <v>670</v>
      </c>
      <c r="D150" s="733" t="s">
        <v>671</v>
      </c>
      <c r="E150" s="730"/>
      <c r="F150" s="726"/>
      <c r="G150" s="711"/>
      <c r="H150" s="736">
        <v>3600</v>
      </c>
    </row>
    <row r="151" spans="1:8" s="689" customFormat="1" ht="21" customHeight="1">
      <c r="A151" s="733" t="s">
        <v>669</v>
      </c>
      <c r="B151" s="730"/>
      <c r="C151" s="726" t="s">
        <v>670</v>
      </c>
      <c r="D151" s="733" t="s">
        <v>671</v>
      </c>
      <c r="E151" s="730"/>
      <c r="F151" s="726"/>
      <c r="G151" s="711"/>
      <c r="H151" s="736">
        <v>3600</v>
      </c>
    </row>
    <row r="152" spans="1:8" s="689" customFormat="1" ht="21" customHeight="1">
      <c r="A152" s="733" t="s">
        <v>669</v>
      </c>
      <c r="B152" s="730"/>
      <c r="C152" s="726" t="s">
        <v>670</v>
      </c>
      <c r="D152" s="733" t="s">
        <v>671</v>
      </c>
      <c r="E152" s="730"/>
      <c r="F152" s="726"/>
      <c r="G152" s="711"/>
      <c r="H152" s="736">
        <v>3600</v>
      </c>
    </row>
    <row r="153" spans="1:8" s="689" customFormat="1" ht="21" customHeight="1">
      <c r="A153" s="733" t="s">
        <v>669</v>
      </c>
      <c r="B153" s="730"/>
      <c r="C153" s="726" t="s">
        <v>670</v>
      </c>
      <c r="D153" s="733" t="s">
        <v>671</v>
      </c>
      <c r="E153" s="730"/>
      <c r="F153" s="726"/>
      <c r="G153" s="711"/>
      <c r="H153" s="736">
        <v>3600</v>
      </c>
    </row>
    <row r="154" spans="1:8" s="689" customFormat="1" ht="21" customHeight="1">
      <c r="A154" s="733" t="s">
        <v>669</v>
      </c>
      <c r="B154" s="730"/>
      <c r="C154" s="726" t="s">
        <v>670</v>
      </c>
      <c r="D154" s="733" t="s">
        <v>671</v>
      </c>
      <c r="E154" s="730"/>
      <c r="F154" s="726"/>
      <c r="G154" s="711"/>
      <c r="H154" s="736">
        <v>3600</v>
      </c>
    </row>
    <row r="155" spans="1:8" s="689" customFormat="1" ht="21" customHeight="1">
      <c r="A155" s="733" t="s">
        <v>669</v>
      </c>
      <c r="B155" s="730"/>
      <c r="C155" s="726" t="s">
        <v>670</v>
      </c>
      <c r="D155" s="733" t="s">
        <v>671</v>
      </c>
      <c r="E155" s="730"/>
      <c r="F155" s="726"/>
      <c r="G155" s="711"/>
      <c r="H155" s="736">
        <v>3000</v>
      </c>
    </row>
    <row r="156" spans="1:8" s="689" customFormat="1" ht="21" customHeight="1">
      <c r="A156" s="733" t="s">
        <v>669</v>
      </c>
      <c r="B156" s="730"/>
      <c r="C156" s="726" t="s">
        <v>670</v>
      </c>
      <c r="D156" s="733" t="s">
        <v>671</v>
      </c>
      <c r="E156" s="730"/>
      <c r="F156" s="726"/>
      <c r="G156" s="711"/>
      <c r="H156" s="736">
        <v>3400</v>
      </c>
    </row>
    <row r="157" spans="1:8" s="689" customFormat="1" ht="21" customHeight="1">
      <c r="A157" s="733" t="s">
        <v>669</v>
      </c>
      <c r="B157" s="730"/>
      <c r="C157" s="726" t="s">
        <v>670</v>
      </c>
      <c r="D157" s="733" t="s">
        <v>671</v>
      </c>
      <c r="E157" s="730"/>
      <c r="F157" s="726"/>
      <c r="G157" s="711"/>
      <c r="H157" s="736">
        <v>4000</v>
      </c>
    </row>
    <row r="158" spans="1:8" s="689" customFormat="1" ht="21" customHeight="1">
      <c r="A158" s="733" t="s">
        <v>669</v>
      </c>
      <c r="B158" s="730"/>
      <c r="C158" s="726" t="s">
        <v>670</v>
      </c>
      <c r="D158" s="733" t="s">
        <v>671</v>
      </c>
      <c r="E158" s="730"/>
      <c r="F158" s="726"/>
      <c r="G158" s="711"/>
      <c r="H158" s="736">
        <v>4000</v>
      </c>
    </row>
    <row r="159" spans="1:8" s="689" customFormat="1" ht="21" customHeight="1">
      <c r="A159" s="733" t="s">
        <v>669</v>
      </c>
      <c r="B159" s="730"/>
      <c r="C159" s="726" t="s">
        <v>670</v>
      </c>
      <c r="D159" s="733" t="s">
        <v>671</v>
      </c>
      <c r="E159" s="730"/>
      <c r="F159" s="726"/>
      <c r="G159" s="711"/>
      <c r="H159" s="736">
        <v>2000</v>
      </c>
    </row>
    <row r="160" spans="1:8" s="689" customFormat="1" ht="21" customHeight="1">
      <c r="A160" s="733" t="s">
        <v>669</v>
      </c>
      <c r="B160" s="730"/>
      <c r="C160" s="726" t="s">
        <v>670</v>
      </c>
      <c r="D160" s="733" t="s">
        <v>671</v>
      </c>
      <c r="E160" s="730"/>
      <c r="F160" s="726"/>
      <c r="G160" s="711"/>
      <c r="H160" s="736">
        <v>-665</v>
      </c>
    </row>
    <row r="161" spans="1:16" s="689" customFormat="1" ht="21" customHeight="1">
      <c r="A161" s="733" t="s">
        <v>669</v>
      </c>
      <c r="B161" s="730"/>
      <c r="C161" s="726" t="s">
        <v>670</v>
      </c>
      <c r="D161" s="733" t="s">
        <v>671</v>
      </c>
      <c r="E161" s="730"/>
      <c r="F161" s="726"/>
      <c r="G161" s="711"/>
      <c r="H161" s="736">
        <v>-4000</v>
      </c>
    </row>
    <row r="162" spans="1:16" s="689" customFormat="1" ht="21" customHeight="1">
      <c r="A162" s="733" t="s">
        <v>669</v>
      </c>
      <c r="B162" s="730"/>
      <c r="C162" s="726" t="s">
        <v>670</v>
      </c>
      <c r="D162" s="733" t="s">
        <v>671</v>
      </c>
      <c r="E162" s="730"/>
      <c r="F162" s="726"/>
      <c r="G162" s="711"/>
      <c r="H162" s="736">
        <v>-4000</v>
      </c>
      <c r="P162" s="670" t="s">
        <v>1106</v>
      </c>
    </row>
    <row r="163" spans="1:16" s="689" customFormat="1" ht="21" customHeight="1">
      <c r="A163" s="712" t="s">
        <v>669</v>
      </c>
      <c r="B163" s="728"/>
      <c r="C163" s="724" t="s">
        <v>670</v>
      </c>
      <c r="D163" s="712" t="s">
        <v>671</v>
      </c>
      <c r="E163" s="728"/>
      <c r="F163" s="724"/>
      <c r="G163" s="720"/>
      <c r="H163" s="721">
        <v>-4000</v>
      </c>
    </row>
    <row r="164" spans="1:16" s="670" customFormat="1" ht="16.5" customHeight="1">
      <c r="A164" s="737" t="s">
        <v>134</v>
      </c>
      <c r="B164" s="738"/>
      <c r="C164" s="738"/>
      <c r="D164" s="738"/>
      <c r="E164" s="738"/>
      <c r="F164" s="738"/>
      <c r="G164" s="739"/>
      <c r="H164" s="740">
        <f>SUM(H3:H163)</f>
        <v>659390.80999999994</v>
      </c>
    </row>
    <row r="165" spans="1:16" ht="12.75" customHeight="1">
      <c r="A165" s="670"/>
      <c r="B165" s="670"/>
      <c r="C165" s="670"/>
      <c r="D165" s="670"/>
      <c r="E165" s="670"/>
      <c r="F165" s="670"/>
      <c r="G165" s="670"/>
      <c r="H165" s="670"/>
    </row>
    <row r="166" spans="1:16" ht="12.75" customHeight="1">
      <c r="A166" s="820" t="s">
        <v>76</v>
      </c>
      <c r="B166" s="820"/>
      <c r="C166" s="820"/>
      <c r="D166" s="820"/>
      <c r="E166" s="820"/>
      <c r="F166" s="820"/>
      <c r="G166" s="820"/>
      <c r="H166" s="670"/>
    </row>
    <row r="167" spans="1:16" s="609" customFormat="1" ht="12.75" customHeight="1">
      <c r="A167" s="666"/>
      <c r="B167" s="666"/>
      <c r="C167" s="666"/>
      <c r="D167" s="666"/>
      <c r="E167" s="666"/>
      <c r="F167" s="666"/>
      <c r="G167" s="666"/>
      <c r="H167" s="670"/>
    </row>
    <row r="168" spans="1:16" s="609" customFormat="1" ht="12.75" customHeight="1">
      <c r="A168" s="666"/>
      <c r="B168" s="666"/>
      <c r="C168" s="666"/>
      <c r="D168" s="666"/>
      <c r="E168" s="666"/>
      <c r="F168" s="666"/>
      <c r="G168" s="666"/>
      <c r="H168" s="670"/>
    </row>
    <row r="169" spans="1:16" ht="12.75" customHeight="1">
      <c r="A169" s="538"/>
      <c r="B169" s="617"/>
      <c r="C169" s="76"/>
      <c r="D169" s="163"/>
      <c r="E169" s="163"/>
      <c r="F169" s="162"/>
      <c r="G169" s="162"/>
      <c r="H169" s="539"/>
    </row>
    <row r="170" spans="1:16" ht="12.75" customHeight="1">
      <c r="A170" s="609"/>
      <c r="B170" s="608" t="s">
        <v>551</v>
      </c>
      <c r="C170" s="608"/>
      <c r="D170" s="548"/>
      <c r="E170" s="548"/>
      <c r="F170" s="610" t="s">
        <v>552</v>
      </c>
      <c r="G170" s="610"/>
    </row>
    <row r="171" spans="1:16" ht="12.75" customHeight="1">
      <c r="A171" s="609"/>
      <c r="B171" s="978" t="s">
        <v>553</v>
      </c>
      <c r="C171" s="978"/>
      <c r="D171" s="548"/>
      <c r="E171" s="548"/>
      <c r="F171" s="611" t="s">
        <v>672</v>
      </c>
      <c r="G171" s="611"/>
    </row>
    <row r="172" spans="1:16" ht="40.5" customHeight="1">
      <c r="A172" s="556"/>
      <c r="B172" s="548"/>
      <c r="C172" s="548"/>
      <c r="D172" s="549"/>
      <c r="E172" s="549"/>
      <c r="F172" s="549"/>
      <c r="G172" s="16"/>
    </row>
    <row r="189" spans="16:16" ht="40.5" customHeight="1">
      <c r="P189" s="670" t="s">
        <v>1107</v>
      </c>
    </row>
  </sheetData>
  <mergeCells count="3">
    <mergeCell ref="A1:H1"/>
    <mergeCell ref="A166:G166"/>
    <mergeCell ref="B171:C171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H164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sqref="A1:E1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7" ht="58.5" customHeight="1">
      <c r="A1" s="980" t="s">
        <v>1056</v>
      </c>
      <c r="B1" s="981"/>
      <c r="C1" s="982"/>
      <c r="D1" s="982"/>
      <c r="E1" s="983"/>
    </row>
    <row r="2" spans="1:7">
      <c r="A2" s="543"/>
      <c r="B2" s="541"/>
      <c r="C2" s="984" t="s">
        <v>544</v>
      </c>
      <c r="D2" s="985"/>
      <c r="E2" s="546"/>
    </row>
    <row r="3" spans="1:7" ht="22.5">
      <c r="A3" s="544" t="s">
        <v>545</v>
      </c>
      <c r="B3" s="542" t="s">
        <v>546</v>
      </c>
      <c r="C3" s="540" t="s">
        <v>547</v>
      </c>
      <c r="D3" s="545" t="s">
        <v>548</v>
      </c>
      <c r="E3" s="547" t="s">
        <v>549</v>
      </c>
    </row>
    <row r="4" spans="1:7">
      <c r="A4" s="716" t="s">
        <v>673</v>
      </c>
      <c r="B4" s="717" t="s">
        <v>682</v>
      </c>
      <c r="C4" s="715">
        <v>-1537424.65</v>
      </c>
      <c r="D4" s="622">
        <v>-1537424.65</v>
      </c>
      <c r="E4" s="713"/>
    </row>
    <row r="5" spans="1:7">
      <c r="A5" s="716" t="s">
        <v>674</v>
      </c>
      <c r="B5" s="716" t="s">
        <v>683</v>
      </c>
      <c r="C5" s="714">
        <v>-8.39</v>
      </c>
      <c r="D5" s="621">
        <v>-8.39</v>
      </c>
      <c r="E5" s="719"/>
    </row>
    <row r="6" spans="1:7">
      <c r="A6" s="716" t="s">
        <v>675</v>
      </c>
      <c r="B6" s="716" t="s">
        <v>684</v>
      </c>
      <c r="C6" s="714">
        <v>-107057.85</v>
      </c>
      <c r="D6" s="621">
        <v>-107057.85</v>
      </c>
      <c r="E6" s="719"/>
    </row>
    <row r="7" spans="1:7">
      <c r="A7" s="716" t="s">
        <v>676</v>
      </c>
      <c r="B7" s="716" t="s">
        <v>685</v>
      </c>
      <c r="C7" s="714">
        <v>-6470739.96</v>
      </c>
      <c r="D7" s="621">
        <v>-6470739.96</v>
      </c>
      <c r="E7" s="719"/>
    </row>
    <row r="8" spans="1:7">
      <c r="A8" s="716" t="s">
        <v>982</v>
      </c>
      <c r="B8" s="716" t="s">
        <v>983</v>
      </c>
      <c r="C8" s="714">
        <v>-192033.18</v>
      </c>
      <c r="D8" s="621">
        <v>-192033.18</v>
      </c>
      <c r="E8" s="719"/>
    </row>
    <row r="9" spans="1:7">
      <c r="A9" s="716" t="s">
        <v>677</v>
      </c>
      <c r="B9" s="716" t="s">
        <v>686</v>
      </c>
      <c r="C9" s="714">
        <v>-1614999.89</v>
      </c>
      <c r="D9" s="621">
        <v>-1614999.89</v>
      </c>
      <c r="E9" s="719"/>
    </row>
    <row r="10" spans="1:7">
      <c r="A10" s="716" t="s">
        <v>678</v>
      </c>
      <c r="B10" s="716" t="s">
        <v>687</v>
      </c>
      <c r="C10" s="714">
        <v>-203991.07</v>
      </c>
      <c r="D10" s="621">
        <v>-203991.07</v>
      </c>
      <c r="E10" s="719"/>
    </row>
    <row r="11" spans="1:7">
      <c r="A11" s="716" t="s">
        <v>679</v>
      </c>
      <c r="B11" s="716" t="s">
        <v>688</v>
      </c>
      <c r="C11" s="714">
        <v>-3561928</v>
      </c>
      <c r="D11" s="621">
        <v>-3561928</v>
      </c>
      <c r="E11" s="719"/>
    </row>
    <row r="12" spans="1:7">
      <c r="A12" s="716" t="s">
        <v>680</v>
      </c>
      <c r="B12" s="716" t="s">
        <v>689</v>
      </c>
      <c r="C12" s="714">
        <v>-18000</v>
      </c>
      <c r="D12" s="621">
        <v>-18000</v>
      </c>
      <c r="E12" s="719"/>
    </row>
    <row r="13" spans="1:7">
      <c r="A13" s="716" t="s">
        <v>681</v>
      </c>
      <c r="B13" s="716" t="s">
        <v>690</v>
      </c>
      <c r="C13" s="714">
        <v>-5564.26</v>
      </c>
      <c r="D13" s="621">
        <v>-5564.26</v>
      </c>
      <c r="E13" s="719"/>
    </row>
    <row r="14" spans="1:7">
      <c r="A14" s="718"/>
      <c r="B14" s="718"/>
      <c r="C14" s="718"/>
      <c r="D14" s="535"/>
      <c r="E14" s="535"/>
    </row>
    <row r="16" spans="1:7">
      <c r="A16" s="820" t="s">
        <v>76</v>
      </c>
      <c r="B16" s="820"/>
      <c r="C16" s="820"/>
      <c r="D16" s="820"/>
      <c r="E16" s="820"/>
      <c r="F16" s="820"/>
      <c r="G16" s="820"/>
    </row>
    <row r="17" spans="1:7">
      <c r="A17" s="58"/>
      <c r="B17" s="79"/>
      <c r="C17" s="80"/>
      <c r="D17" s="80"/>
      <c r="E17" s="537"/>
      <c r="F17" s="81"/>
      <c r="G17" s="79"/>
    </row>
    <row r="18" spans="1:7">
      <c r="B18" s="539"/>
      <c r="C18" s="80"/>
      <c r="D18" s="162"/>
      <c r="E18" s="162"/>
      <c r="F18" s="163"/>
      <c r="G18" s="163"/>
    </row>
    <row r="19" spans="1:7">
      <c r="A19" s="986" t="s">
        <v>691</v>
      </c>
      <c r="B19" s="986"/>
      <c r="C19" s="548"/>
      <c r="D19" s="987" t="s">
        <v>552</v>
      </c>
      <c r="E19" s="987"/>
    </row>
    <row r="20" spans="1:7">
      <c r="A20" s="978" t="s">
        <v>692</v>
      </c>
      <c r="B20" s="978"/>
      <c r="C20" s="548"/>
      <c r="D20" s="979" t="s">
        <v>554</v>
      </c>
      <c r="E20" s="979"/>
    </row>
    <row r="21" spans="1:7">
      <c r="A21" s="548"/>
      <c r="B21" s="548"/>
      <c r="C21" s="548"/>
      <c r="D21" s="548"/>
      <c r="E21" s="548"/>
    </row>
    <row r="33" spans="8:8">
      <c r="H33" s="670" t="s">
        <v>1108</v>
      </c>
    </row>
  </sheetData>
  <mergeCells count="7">
    <mergeCell ref="A20:B20"/>
    <mergeCell ref="D20:E20"/>
    <mergeCell ref="A1:E1"/>
    <mergeCell ref="C2:D2"/>
    <mergeCell ref="A16:G16"/>
    <mergeCell ref="A19:B19"/>
    <mergeCell ref="D19:E19"/>
  </mergeCells>
  <pageMargins left="0.70866141732283472" right="0.70866141732283472" top="0.74803149606299213" bottom="0.74803149606299213" header="0.31496062992125984" footer="0.31496062992125984"/>
  <pageSetup scale="93" orientation="landscape" r:id="rId1"/>
  <ignoredErrors>
    <ignoredError sqref="A4: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showGridLines="0" topLeftCell="C51" zoomScale="85" zoomScaleNormal="85" workbookViewId="0">
      <selection activeCell="C62" sqref="C62"/>
    </sheetView>
  </sheetViews>
  <sheetFormatPr baseColWidth="10" defaultRowHeight="12.75"/>
  <cols>
    <col min="1" max="1" width="3.7109375" style="243" customWidth="1"/>
    <col min="2" max="2" width="11.7109375" style="244" customWidth="1"/>
    <col min="3" max="3" width="57.42578125" style="244" customWidth="1"/>
    <col min="4" max="5" width="18.7109375" style="245" customWidth="1"/>
    <col min="6" max="6" width="19.5703125" style="245" customWidth="1"/>
    <col min="7" max="7" width="15.85546875" style="245" customWidth="1"/>
    <col min="8" max="8" width="16.140625" style="245" customWidth="1"/>
    <col min="9" max="9" width="4.42578125" style="243" customWidth="1"/>
    <col min="10" max="16384" width="11.42578125" style="24"/>
  </cols>
  <sheetData>
    <row r="1" spans="1:10" s="31" customFormat="1" ht="7.5" customHeight="1">
      <c r="A1" s="88"/>
      <c r="B1" s="91"/>
      <c r="C1" s="781"/>
      <c r="D1" s="781"/>
      <c r="E1" s="781"/>
      <c r="F1" s="781"/>
      <c r="G1" s="781"/>
      <c r="H1" s="91"/>
      <c r="I1" s="91"/>
    </row>
    <row r="2" spans="1:10" ht="14.1" customHeight="1">
      <c r="A2" s="222"/>
      <c r="B2" s="91"/>
      <c r="C2" s="781" t="s">
        <v>440</v>
      </c>
      <c r="D2" s="781"/>
      <c r="E2" s="781"/>
      <c r="F2" s="781"/>
      <c r="G2" s="781"/>
      <c r="H2" s="91"/>
      <c r="I2" s="91"/>
      <c r="J2" s="31"/>
    </row>
    <row r="3" spans="1:10" ht="14.1" customHeight="1">
      <c r="A3" s="760" t="s">
        <v>1032</v>
      </c>
      <c r="B3" s="760"/>
      <c r="C3" s="760"/>
      <c r="D3" s="760"/>
      <c r="E3" s="760"/>
      <c r="F3" s="760"/>
      <c r="G3" s="760"/>
      <c r="H3" s="760"/>
      <c r="I3" s="117"/>
      <c r="J3" s="31"/>
    </row>
    <row r="4" spans="1:10" ht="14.1" customHeight="1">
      <c r="A4" s="222"/>
      <c r="B4" s="91"/>
      <c r="C4" s="781" t="s">
        <v>129</v>
      </c>
      <c r="D4" s="781"/>
      <c r="E4" s="781"/>
      <c r="F4" s="781"/>
      <c r="G4" s="781"/>
      <c r="H4" s="91"/>
      <c r="I4" s="91"/>
    </row>
    <row r="5" spans="1:10" s="31" customFormat="1" ht="3" customHeight="1">
      <c r="A5" s="94"/>
      <c r="B5" s="29"/>
      <c r="C5" s="782"/>
      <c r="D5" s="782"/>
      <c r="E5" s="782"/>
      <c r="F5" s="782"/>
      <c r="G5" s="782"/>
      <c r="H5" s="782"/>
      <c r="I5" s="782"/>
    </row>
    <row r="6" spans="1:10" ht="20.100000000000001" customHeight="1">
      <c r="A6" s="94"/>
      <c r="B6" s="29"/>
      <c r="C6" s="29" t="s">
        <v>3</v>
      </c>
      <c r="D6" s="758" t="s">
        <v>550</v>
      </c>
      <c r="E6" s="758"/>
      <c r="F6" s="758"/>
      <c r="G6" s="30"/>
      <c r="H6" s="30"/>
      <c r="I6" s="30"/>
      <c r="J6" s="31"/>
    </row>
    <row r="7" spans="1:10" ht="3" customHeight="1">
      <c r="A7" s="94"/>
      <c r="B7" s="94"/>
      <c r="C7" s="94" t="s">
        <v>130</v>
      </c>
      <c r="D7" s="94"/>
      <c r="E7" s="94"/>
      <c r="F7" s="94"/>
      <c r="G7" s="94"/>
      <c r="H7" s="94"/>
      <c r="I7" s="94"/>
    </row>
    <row r="8" spans="1:10" s="31" customFormat="1" ht="3" customHeight="1">
      <c r="A8" s="94"/>
      <c r="B8" s="94"/>
      <c r="C8" s="94"/>
      <c r="D8" s="94"/>
      <c r="E8" s="94"/>
      <c r="F8" s="94"/>
      <c r="G8" s="94"/>
      <c r="H8" s="94"/>
      <c r="I8" s="94"/>
    </row>
    <row r="9" spans="1:10" s="31" customFormat="1" ht="63.75">
      <c r="A9" s="223"/>
      <c r="B9" s="778" t="s">
        <v>74</v>
      </c>
      <c r="C9" s="778"/>
      <c r="D9" s="224" t="s">
        <v>48</v>
      </c>
      <c r="E9" s="224" t="s">
        <v>131</v>
      </c>
      <c r="F9" s="224" t="s">
        <v>132</v>
      </c>
      <c r="G9" s="224" t="s">
        <v>133</v>
      </c>
      <c r="H9" s="224" t="s">
        <v>134</v>
      </c>
      <c r="I9" s="225"/>
    </row>
    <row r="10" spans="1:10" s="31" customFormat="1" ht="3" customHeight="1">
      <c r="A10" s="226"/>
      <c r="B10" s="94"/>
      <c r="C10" s="94"/>
      <c r="D10" s="94"/>
      <c r="E10" s="94"/>
      <c r="F10" s="94"/>
      <c r="G10" s="94"/>
      <c r="H10" s="94"/>
      <c r="I10" s="227"/>
    </row>
    <row r="11" spans="1:10" s="31" customFormat="1" ht="3" customHeight="1">
      <c r="A11" s="121"/>
      <c r="B11" s="228"/>
      <c r="C11" s="57"/>
      <c r="D11" s="84"/>
      <c r="E11" s="102"/>
      <c r="F11" s="58"/>
      <c r="G11" s="49"/>
      <c r="H11" s="228"/>
      <c r="I11" s="229"/>
    </row>
    <row r="12" spans="1:10">
      <c r="A12" s="148"/>
      <c r="B12" s="763" t="s">
        <v>57</v>
      </c>
      <c r="C12" s="763"/>
      <c r="D12" s="230">
        <v>0</v>
      </c>
      <c r="E12" s="230">
        <v>0</v>
      </c>
      <c r="F12" s="230">
        <v>0</v>
      </c>
      <c r="G12" s="230">
        <v>0</v>
      </c>
      <c r="H12" s="231">
        <f>SUM(D12:G12)</f>
        <v>0</v>
      </c>
      <c r="I12" s="229"/>
    </row>
    <row r="13" spans="1:10" ht="9.9499999999999993" customHeight="1">
      <c r="A13" s="148"/>
      <c r="B13" s="232"/>
      <c r="C13" s="84"/>
      <c r="D13" s="233"/>
      <c r="E13" s="233"/>
      <c r="F13" s="233"/>
      <c r="G13" s="233"/>
      <c r="H13" s="233"/>
      <c r="I13" s="229"/>
    </row>
    <row r="14" spans="1:10">
      <c r="A14" s="148"/>
      <c r="B14" s="783" t="s">
        <v>135</v>
      </c>
      <c r="C14" s="783"/>
      <c r="D14" s="234">
        <f>SUM(D15:D17)</f>
        <v>318326786.48000002</v>
      </c>
      <c r="E14" s="234">
        <f>SUM(E15:E17)</f>
        <v>0</v>
      </c>
      <c r="F14" s="234">
        <f>SUM(F15:F17)</f>
        <v>0</v>
      </c>
      <c r="G14" s="234">
        <f>SUM(G15:G17)</f>
        <v>0</v>
      </c>
      <c r="H14" s="234">
        <f>SUM(D14:G14)</f>
        <v>318326786.48000002</v>
      </c>
      <c r="I14" s="229"/>
    </row>
    <row r="15" spans="1:10">
      <c r="A15" s="121"/>
      <c r="B15" s="759" t="s">
        <v>136</v>
      </c>
      <c r="C15" s="759"/>
      <c r="D15" s="235">
        <f>+ESF!J44</f>
        <v>312183465.24000001</v>
      </c>
      <c r="E15" s="235">
        <v>0</v>
      </c>
      <c r="F15" s="235">
        <v>0</v>
      </c>
      <c r="G15" s="235">
        <v>0</v>
      </c>
      <c r="H15" s="233">
        <f t="shared" ref="H15:H23" si="0">SUM(D15:G15)</f>
        <v>312183465.24000001</v>
      </c>
      <c r="I15" s="229"/>
    </row>
    <row r="16" spans="1:10">
      <c r="A16" s="121"/>
      <c r="B16" s="759" t="s">
        <v>50</v>
      </c>
      <c r="C16" s="759"/>
      <c r="D16" s="235">
        <f>+ESF!I45</f>
        <v>6143321.2400000002</v>
      </c>
      <c r="E16" s="235">
        <v>0</v>
      </c>
      <c r="F16" s="235">
        <v>0</v>
      </c>
      <c r="G16" s="235">
        <v>0</v>
      </c>
      <c r="H16" s="233">
        <f t="shared" si="0"/>
        <v>6143321.2400000002</v>
      </c>
      <c r="I16" s="229"/>
    </row>
    <row r="17" spans="1:10">
      <c r="A17" s="121"/>
      <c r="B17" s="759" t="s">
        <v>137</v>
      </c>
      <c r="C17" s="759"/>
      <c r="D17" s="235">
        <v>0</v>
      </c>
      <c r="E17" s="235">
        <v>0</v>
      </c>
      <c r="F17" s="235">
        <v>0</v>
      </c>
      <c r="G17" s="235">
        <v>0</v>
      </c>
      <c r="H17" s="233">
        <f t="shared" si="0"/>
        <v>0</v>
      </c>
      <c r="I17" s="229"/>
    </row>
    <row r="18" spans="1:10" ht="9.9499999999999993" customHeight="1">
      <c r="A18" s="148"/>
      <c r="B18" s="232"/>
      <c r="C18" s="84"/>
      <c r="D18" s="233"/>
      <c r="E18" s="233"/>
      <c r="F18" s="233"/>
      <c r="G18" s="233"/>
      <c r="H18" s="233"/>
      <c r="I18" s="229"/>
    </row>
    <row r="19" spans="1:10">
      <c r="A19" s="148"/>
      <c r="B19" s="783" t="s">
        <v>138</v>
      </c>
      <c r="C19" s="783"/>
      <c r="D19" s="234">
        <f>SUM(D20:D23)</f>
        <v>0</v>
      </c>
      <c r="E19" s="234">
        <f>SUM(E20:E23)</f>
        <v>-46689066.219999999</v>
      </c>
      <c r="F19" s="234">
        <f>SUM(F20:F23)</f>
        <v>0</v>
      </c>
      <c r="G19" s="234">
        <f>SUM(G20:G23)</f>
        <v>0</v>
      </c>
      <c r="H19" s="234">
        <f t="shared" si="0"/>
        <v>-46689066.219999999</v>
      </c>
      <c r="I19" s="229"/>
    </row>
    <row r="20" spans="1:10">
      <c r="A20" s="121"/>
      <c r="B20" s="759" t="s">
        <v>139</v>
      </c>
      <c r="C20" s="759"/>
      <c r="D20" s="235">
        <v>0</v>
      </c>
      <c r="E20" s="235">
        <f>+ESF!J50</f>
        <v>-1159294.71</v>
      </c>
      <c r="F20" s="235">
        <v>0</v>
      </c>
      <c r="G20" s="235">
        <v>0</v>
      </c>
      <c r="H20" s="233">
        <f t="shared" si="0"/>
        <v>-1159294.71</v>
      </c>
      <c r="I20" s="229"/>
    </row>
    <row r="21" spans="1:10">
      <c r="A21" s="121"/>
      <c r="B21" s="759" t="s">
        <v>54</v>
      </c>
      <c r="C21" s="759"/>
      <c r="D21" s="235">
        <v>0</v>
      </c>
      <c r="E21" s="235">
        <f>+ESF!J51</f>
        <v>-45529771.509999998</v>
      </c>
      <c r="F21" s="235">
        <v>0</v>
      </c>
      <c r="G21" s="235">
        <v>0</v>
      </c>
      <c r="H21" s="233">
        <f t="shared" si="0"/>
        <v>-45529771.509999998</v>
      </c>
      <c r="I21" s="229"/>
    </row>
    <row r="22" spans="1:10">
      <c r="A22" s="121"/>
      <c r="B22" s="759" t="s">
        <v>140</v>
      </c>
      <c r="C22" s="759"/>
      <c r="D22" s="235">
        <v>0</v>
      </c>
      <c r="E22" s="235">
        <v>0</v>
      </c>
      <c r="F22" s="235">
        <v>0</v>
      </c>
      <c r="G22" s="235">
        <v>0</v>
      </c>
      <c r="H22" s="233">
        <f t="shared" si="0"/>
        <v>0</v>
      </c>
      <c r="I22" s="229"/>
    </row>
    <row r="23" spans="1:10">
      <c r="A23" s="121"/>
      <c r="B23" s="759" t="s">
        <v>56</v>
      </c>
      <c r="C23" s="759"/>
      <c r="D23" s="235">
        <v>0</v>
      </c>
      <c r="E23" s="235">
        <v>0</v>
      </c>
      <c r="F23" s="235">
        <v>0</v>
      </c>
      <c r="G23" s="235">
        <v>0</v>
      </c>
      <c r="H23" s="233">
        <f t="shared" si="0"/>
        <v>0</v>
      </c>
      <c r="I23" s="229"/>
    </row>
    <row r="24" spans="1:10" ht="9.9499999999999993" customHeight="1">
      <c r="A24" s="148"/>
      <c r="B24" s="232"/>
      <c r="C24" s="84"/>
      <c r="D24" s="233"/>
      <c r="E24" s="233"/>
      <c r="F24" s="233"/>
      <c r="G24" s="233"/>
      <c r="H24" s="233"/>
      <c r="I24" s="229"/>
    </row>
    <row r="25" spans="1:10" ht="13.5" thickBot="1">
      <c r="A25" s="148"/>
      <c r="B25" s="784" t="s">
        <v>500</v>
      </c>
      <c r="C25" s="784"/>
      <c r="D25" s="236">
        <f>D12+D14+D19</f>
        <v>318326786.48000002</v>
      </c>
      <c r="E25" s="236">
        <f>E12+E14+E19</f>
        <v>-46689066.219999999</v>
      </c>
      <c r="F25" s="236">
        <f>F12+F14+F19</f>
        <v>0</v>
      </c>
      <c r="G25" s="236">
        <f>G12+G14+G19</f>
        <v>0</v>
      </c>
      <c r="H25" s="236">
        <f>SUM(D25:G25)</f>
        <v>271637720.25999999</v>
      </c>
      <c r="I25" s="229"/>
      <c r="J25" s="237"/>
    </row>
    <row r="26" spans="1:10">
      <c r="A26" s="121"/>
      <c r="B26" s="84"/>
      <c r="C26" s="58"/>
      <c r="D26" s="233"/>
      <c r="E26" s="233"/>
      <c r="F26" s="233"/>
      <c r="G26" s="233"/>
      <c r="H26" s="233"/>
      <c r="I26" s="229"/>
    </row>
    <row r="27" spans="1:10">
      <c r="A27" s="148"/>
      <c r="B27" s="783" t="s">
        <v>501</v>
      </c>
      <c r="C27" s="783"/>
      <c r="D27" s="234">
        <f>SUM(D28:D30)</f>
        <v>33830750.159999996</v>
      </c>
      <c r="E27" s="234">
        <f>SUM(E28:E30)</f>
        <v>0</v>
      </c>
      <c r="F27" s="234">
        <f>SUM(F28:F30)</f>
        <v>0</v>
      </c>
      <c r="G27" s="234">
        <f>SUM(G28:G30)</f>
        <v>0</v>
      </c>
      <c r="H27" s="234">
        <f>SUM(D27:G27)</f>
        <v>33830750.159999996</v>
      </c>
      <c r="I27" s="229"/>
    </row>
    <row r="28" spans="1:10">
      <c r="A28" s="121"/>
      <c r="B28" s="759" t="s">
        <v>49</v>
      </c>
      <c r="C28" s="759"/>
      <c r="D28" s="235">
        <v>33830750.159999996</v>
      </c>
      <c r="E28" s="235">
        <v>0</v>
      </c>
      <c r="F28" s="235">
        <v>0</v>
      </c>
      <c r="G28" s="235">
        <v>0</v>
      </c>
      <c r="H28" s="233">
        <f>SUM(D28:G28)</f>
        <v>33830750.159999996</v>
      </c>
      <c r="I28" s="229"/>
    </row>
    <row r="29" spans="1:10">
      <c r="A29" s="121"/>
      <c r="B29" s="759" t="s">
        <v>50</v>
      </c>
      <c r="C29" s="759"/>
      <c r="D29" s="235">
        <v>0</v>
      </c>
      <c r="E29" s="235">
        <v>0</v>
      </c>
      <c r="F29" s="235">
        <v>0</v>
      </c>
      <c r="G29" s="235">
        <v>0</v>
      </c>
      <c r="H29" s="233">
        <f>SUM(D29:G29)</f>
        <v>0</v>
      </c>
      <c r="I29" s="229"/>
    </row>
    <row r="30" spans="1:10">
      <c r="A30" s="121"/>
      <c r="B30" s="759" t="s">
        <v>137</v>
      </c>
      <c r="C30" s="759"/>
      <c r="D30" s="235">
        <v>0</v>
      </c>
      <c r="E30" s="235">
        <v>0</v>
      </c>
      <c r="F30" s="235">
        <v>0</v>
      </c>
      <c r="G30" s="235">
        <v>0</v>
      </c>
      <c r="H30" s="233">
        <f>SUM(D30:G30)</f>
        <v>0</v>
      </c>
      <c r="I30" s="229"/>
    </row>
    <row r="31" spans="1:10" ht="9.9499999999999993" customHeight="1">
      <c r="A31" s="148"/>
      <c r="B31" s="232"/>
      <c r="C31" s="84"/>
      <c r="D31" s="233"/>
      <c r="E31" s="233"/>
      <c r="F31" s="233"/>
      <c r="G31" s="233"/>
      <c r="H31" s="233"/>
      <c r="I31" s="229"/>
    </row>
    <row r="32" spans="1:10">
      <c r="A32" s="148" t="s">
        <v>130</v>
      </c>
      <c r="B32" s="783" t="s">
        <v>138</v>
      </c>
      <c r="C32" s="783"/>
      <c r="D32" s="234">
        <f>SUM(D33:D36)</f>
        <v>0</v>
      </c>
      <c r="E32" s="234">
        <f>SUM(E33:E36)</f>
        <v>0</v>
      </c>
      <c r="F32" s="234">
        <f>SUM(F33:F36)</f>
        <v>30067031.870000005</v>
      </c>
      <c r="G32" s="234">
        <f>SUM(G33:G36)</f>
        <v>0</v>
      </c>
      <c r="H32" s="234">
        <f>SUM(D32:G32)</f>
        <v>30067031.870000005</v>
      </c>
      <c r="I32" s="229"/>
    </row>
    <row r="33" spans="1:11">
      <c r="A33" s="121"/>
      <c r="B33" s="759" t="s">
        <v>139</v>
      </c>
      <c r="C33" s="759"/>
      <c r="D33" s="235">
        <v>0</v>
      </c>
      <c r="E33" s="235">
        <v>0</v>
      </c>
      <c r="F33" s="235">
        <f>+EA!I54</f>
        <v>32827254.200000003</v>
      </c>
      <c r="G33" s="235">
        <v>0</v>
      </c>
      <c r="H33" s="233">
        <f>SUM(D33:G33)</f>
        <v>32827254.200000003</v>
      </c>
      <c r="I33" s="229"/>
    </row>
    <row r="34" spans="1:11">
      <c r="A34" s="121"/>
      <c r="B34" s="759" t="s">
        <v>54</v>
      </c>
      <c r="C34" s="759"/>
      <c r="D34" s="235">
        <v>0</v>
      </c>
      <c r="E34" s="235">
        <v>0</v>
      </c>
      <c r="F34" s="235">
        <v>-2760222.33</v>
      </c>
      <c r="G34" s="235">
        <v>0</v>
      </c>
      <c r="H34" s="233">
        <f>SUM(D34:G34)</f>
        <v>-2760222.33</v>
      </c>
      <c r="I34" s="229"/>
    </row>
    <row r="35" spans="1:11">
      <c r="A35" s="121"/>
      <c r="B35" s="759" t="s">
        <v>140</v>
      </c>
      <c r="C35" s="759"/>
      <c r="D35" s="235">
        <v>0</v>
      </c>
      <c r="E35" s="235">
        <v>0</v>
      </c>
      <c r="F35" s="235">
        <v>0</v>
      </c>
      <c r="G35" s="235">
        <v>0</v>
      </c>
      <c r="H35" s="233">
        <f>SUM(D35:G35)</f>
        <v>0</v>
      </c>
      <c r="I35" s="229"/>
    </row>
    <row r="36" spans="1:11">
      <c r="A36" s="121"/>
      <c r="B36" s="759" t="s">
        <v>56</v>
      </c>
      <c r="C36" s="759"/>
      <c r="D36" s="235">
        <v>0</v>
      </c>
      <c r="E36" s="235">
        <v>0</v>
      </c>
      <c r="F36" s="235">
        <v>0</v>
      </c>
      <c r="G36" s="235">
        <v>0</v>
      </c>
      <c r="H36" s="233">
        <f>SUM(D36:G36)</f>
        <v>0</v>
      </c>
      <c r="I36" s="229"/>
    </row>
    <row r="37" spans="1:11" ht="9.9499999999999993" customHeight="1">
      <c r="A37" s="148"/>
      <c r="B37" s="232"/>
      <c r="C37" s="84"/>
      <c r="D37" s="233"/>
      <c r="E37" s="233"/>
      <c r="F37" s="233"/>
      <c r="G37" s="233"/>
      <c r="H37" s="233"/>
      <c r="I37" s="229"/>
    </row>
    <row r="38" spans="1:11">
      <c r="A38" s="238"/>
      <c r="B38" s="785" t="s">
        <v>502</v>
      </c>
      <c r="C38" s="785"/>
      <c r="D38" s="239">
        <f>D25+D27+D32</f>
        <v>352157536.63999999</v>
      </c>
      <c r="E38" s="239">
        <f>E25+E27+E32</f>
        <v>-46689066.219999999</v>
      </c>
      <c r="F38" s="239">
        <f>F27+F32</f>
        <v>30067031.870000005</v>
      </c>
      <c r="G38" s="239">
        <f>G25+G27+G32</f>
        <v>0</v>
      </c>
      <c r="H38" s="239">
        <f>SUM(D38:G38)</f>
        <v>335535502.28999996</v>
      </c>
      <c r="I38" s="240"/>
      <c r="J38" s="237"/>
    </row>
    <row r="39" spans="1:11" ht="6" customHeight="1">
      <c r="A39" s="241"/>
      <c r="B39" s="241"/>
      <c r="C39" s="241"/>
      <c r="D39" s="241"/>
      <c r="E39" s="241"/>
      <c r="F39" s="241"/>
      <c r="G39" s="241"/>
      <c r="H39" s="241"/>
      <c r="I39" s="242"/>
    </row>
    <row r="40" spans="1:11" ht="6" customHeight="1">
      <c r="D40" s="244"/>
      <c r="E40" s="244"/>
      <c r="I40" s="57"/>
    </row>
    <row r="41" spans="1:11" ht="15" customHeight="1">
      <c r="A41" s="31"/>
      <c r="B41" s="770" t="s">
        <v>76</v>
      </c>
      <c r="C41" s="770"/>
      <c r="D41" s="770"/>
      <c r="E41" s="770"/>
      <c r="F41" s="770"/>
      <c r="G41" s="770"/>
      <c r="H41" s="770"/>
      <c r="I41" s="770"/>
    </row>
    <row r="42" spans="1:11" ht="9.75" customHeight="1">
      <c r="A42" s="31"/>
      <c r="B42" s="58"/>
      <c r="C42" s="79"/>
      <c r="D42" s="80"/>
      <c r="E42" s="80"/>
      <c r="F42" s="31"/>
      <c r="G42" s="81"/>
      <c r="H42" s="79"/>
      <c r="I42" s="80"/>
    </row>
    <row r="43" spans="1:11" ht="50.1" customHeight="1">
      <c r="A43" s="31"/>
      <c r="B43" s="58"/>
      <c r="C43" s="769"/>
      <c r="D43" s="769"/>
      <c r="E43" s="80"/>
      <c r="F43" s="31"/>
      <c r="G43" s="768"/>
      <c r="H43" s="768"/>
      <c r="I43" s="80"/>
    </row>
    <row r="44" spans="1:11" ht="14.1" customHeight="1">
      <c r="A44" s="31"/>
      <c r="B44" s="83"/>
      <c r="C44" s="767" t="s">
        <v>551</v>
      </c>
      <c r="D44" s="767"/>
      <c r="E44" s="80"/>
      <c r="F44" s="80"/>
      <c r="G44" s="567" t="s">
        <v>552</v>
      </c>
      <c r="H44" s="567"/>
      <c r="I44" s="84"/>
      <c r="K44" s="755"/>
    </row>
    <row r="45" spans="1:11" ht="14.1" customHeight="1">
      <c r="A45" s="31"/>
      <c r="B45" s="85"/>
      <c r="C45" s="764" t="s">
        <v>553</v>
      </c>
      <c r="D45" s="764"/>
      <c r="E45" s="86"/>
      <c r="F45" s="86"/>
      <c r="G45" s="766" t="s">
        <v>554</v>
      </c>
      <c r="H45" s="766"/>
      <c r="I45" s="84"/>
    </row>
    <row r="55" spans="9:9">
      <c r="I55" s="755"/>
    </row>
    <row r="69" spans="9:14">
      <c r="I69" s="755"/>
    </row>
    <row r="72" spans="9:14">
      <c r="I72" s="755"/>
      <c r="M72" s="755"/>
    </row>
    <row r="76" spans="9:14">
      <c r="N76" s="755"/>
    </row>
    <row r="79" spans="9:14">
      <c r="N79" s="755"/>
    </row>
    <row r="82" spans="14:15">
      <c r="N82" s="755"/>
    </row>
    <row r="84" spans="14:15">
      <c r="O84" s="755"/>
    </row>
    <row r="87" spans="14:15">
      <c r="O87" s="755" t="s">
        <v>1075</v>
      </c>
    </row>
  </sheetData>
  <sheetProtection formatCells="0" selectLockedCells="1"/>
  <mergeCells count="34">
    <mergeCell ref="C45:D45"/>
    <mergeCell ref="G45:H45"/>
    <mergeCell ref="B38:C38"/>
    <mergeCell ref="B41:I41"/>
    <mergeCell ref="C43:D43"/>
    <mergeCell ref="G43:H43"/>
    <mergeCell ref="C44:D44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</mergeCells>
  <printOptions horizontalCentered="1"/>
  <pageMargins left="0.79" right="1.4173228346456694" top="0.51" bottom="0.59055118110236227" header="0" footer="0"/>
  <pageSetup scale="47" orientation="landscape" r:id="rId1"/>
  <ignoredErrors>
    <ignoredError sqref="D15:D16 E20:E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showWhiteSpace="0" topLeftCell="A40" zoomScale="80" zoomScaleNormal="80" workbookViewId="0">
      <selection activeCell="R75" sqref="R75"/>
    </sheetView>
  </sheetViews>
  <sheetFormatPr baseColWidth="10" defaultRowHeight="12.75"/>
  <cols>
    <col min="1" max="1" width="1.28515625" style="34" customWidth="1"/>
    <col min="2" max="3" width="3.7109375" style="34" customWidth="1"/>
    <col min="4" max="4" width="23.85546875" style="34" customWidth="1"/>
    <col min="5" max="5" width="21.42578125" style="34" customWidth="1"/>
    <col min="6" max="6" width="17.28515625" style="34" customWidth="1"/>
    <col min="7" max="8" width="18.7109375" style="49" customWidth="1"/>
    <col min="9" max="9" width="7.7109375" style="34" customWidth="1"/>
    <col min="10" max="11" width="3.7109375" style="24" customWidth="1"/>
    <col min="12" max="16" width="18.7109375" style="24" customWidth="1"/>
    <col min="17" max="17" width="1.85546875" style="24" customWidth="1"/>
    <col min="18" max="16384" width="11.42578125" style="24"/>
  </cols>
  <sheetData>
    <row r="1" spans="1:17" s="31" customFormat="1" ht="10.5" customHeight="1">
      <c r="A1" s="88"/>
      <c r="B1" s="117"/>
      <c r="C1" s="117"/>
      <c r="D1" s="117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117"/>
      <c r="Q1" s="117"/>
    </row>
    <row r="2" spans="1:17" ht="15" customHeight="1">
      <c r="A2" s="760" t="s">
        <v>441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</row>
    <row r="3" spans="1:17" ht="15" customHeight="1">
      <c r="A3" s="760" t="s">
        <v>1032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117"/>
    </row>
    <row r="4" spans="1:17" ht="16.5" customHeight="1">
      <c r="A4" s="760" t="s">
        <v>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</row>
    <row r="5" spans="1:17" ht="3" customHeight="1">
      <c r="C5" s="32"/>
      <c r="D5" s="246"/>
      <c r="E5" s="28"/>
      <c r="F5" s="28"/>
      <c r="G5" s="28"/>
      <c r="H5" s="28"/>
      <c r="I5" s="28"/>
      <c r="J5" s="28"/>
      <c r="K5" s="28"/>
      <c r="L5" s="28"/>
      <c r="M5" s="28"/>
      <c r="N5" s="28"/>
      <c r="O5" s="118"/>
      <c r="P5" s="31"/>
      <c r="Q5" s="31"/>
    </row>
    <row r="6" spans="1:17" ht="19.5" customHeight="1">
      <c r="A6" s="94"/>
      <c r="B6" s="786"/>
      <c r="C6" s="786"/>
      <c r="D6" s="786"/>
      <c r="E6" s="30"/>
      <c r="F6" s="30"/>
      <c r="G6" s="29" t="s">
        <v>3</v>
      </c>
      <c r="H6" s="758" t="s">
        <v>550</v>
      </c>
      <c r="I6" s="758"/>
      <c r="J6" s="758"/>
      <c r="K6" s="758"/>
      <c r="L6" s="758"/>
      <c r="M6" s="758"/>
      <c r="N6" s="758"/>
      <c r="O6" s="30"/>
      <c r="P6" s="247"/>
      <c r="Q6" s="31"/>
    </row>
    <row r="7" spans="1:17" s="31" customFormat="1" ht="5.0999999999999996" customHeight="1">
      <c r="A7" s="34"/>
      <c r="B7" s="32"/>
      <c r="C7" s="32"/>
      <c r="D7" s="246"/>
      <c r="E7" s="32"/>
      <c r="F7" s="32"/>
      <c r="G7" s="248"/>
      <c r="H7" s="248"/>
      <c r="I7" s="246"/>
    </row>
    <row r="8" spans="1:17" s="31" customFormat="1" ht="3" customHeight="1">
      <c r="A8" s="34"/>
      <c r="B8" s="34"/>
      <c r="C8" s="249"/>
      <c r="D8" s="246"/>
      <c r="E8" s="249"/>
      <c r="F8" s="249"/>
      <c r="G8" s="250"/>
      <c r="H8" s="250"/>
      <c r="I8" s="246"/>
    </row>
    <row r="9" spans="1:17" s="31" customFormat="1" ht="31.5" customHeight="1">
      <c r="A9" s="251"/>
      <c r="B9" s="787" t="s">
        <v>74</v>
      </c>
      <c r="C9" s="787"/>
      <c r="D9" s="787"/>
      <c r="E9" s="787"/>
      <c r="F9" s="40"/>
      <c r="G9" s="39">
        <v>2016</v>
      </c>
      <c r="H9" s="39">
        <v>2014</v>
      </c>
      <c r="I9" s="252"/>
      <c r="J9" s="787" t="s">
        <v>74</v>
      </c>
      <c r="K9" s="787"/>
      <c r="L9" s="787"/>
      <c r="M9" s="787"/>
      <c r="N9" s="40"/>
      <c r="O9" s="39">
        <v>2016</v>
      </c>
      <c r="P9" s="39">
        <v>2014</v>
      </c>
      <c r="Q9" s="253"/>
    </row>
    <row r="10" spans="1:17" s="31" customFormat="1" ht="3" customHeight="1">
      <c r="A10" s="43"/>
      <c r="B10" s="34"/>
      <c r="C10" s="34"/>
      <c r="D10" s="44"/>
      <c r="E10" s="44"/>
      <c r="F10" s="44"/>
      <c r="G10" s="254"/>
      <c r="H10" s="254"/>
      <c r="I10" s="34"/>
      <c r="Q10" s="46"/>
    </row>
    <row r="11" spans="1:17" s="31" customFormat="1">
      <c r="A11" s="121"/>
      <c r="B11" s="49"/>
      <c r="C11" s="122"/>
      <c r="D11" s="122"/>
      <c r="E11" s="122"/>
      <c r="F11" s="122"/>
      <c r="G11" s="254"/>
      <c r="H11" s="254"/>
      <c r="I11" s="49"/>
      <c r="Q11" s="46"/>
    </row>
    <row r="12" spans="1:17" ht="17.25" customHeight="1">
      <c r="A12" s="121"/>
      <c r="B12" s="788" t="s">
        <v>168</v>
      </c>
      <c r="C12" s="788"/>
      <c r="D12" s="788"/>
      <c r="E12" s="788"/>
      <c r="F12" s="788"/>
      <c r="G12" s="254"/>
      <c r="H12" s="254"/>
      <c r="I12" s="49"/>
      <c r="J12" s="788" t="s">
        <v>169</v>
      </c>
      <c r="K12" s="788"/>
      <c r="L12" s="788"/>
      <c r="M12" s="788"/>
      <c r="N12" s="788"/>
      <c r="O12" s="255"/>
      <c r="P12" s="255"/>
      <c r="Q12" s="46"/>
    </row>
    <row r="13" spans="1:17" ht="17.25" customHeight="1">
      <c r="A13" s="121"/>
      <c r="B13" s="49"/>
      <c r="C13" s="122"/>
      <c r="D13" s="49"/>
      <c r="E13" s="122"/>
      <c r="F13" s="122"/>
      <c r="G13" s="254"/>
      <c r="H13" s="254"/>
      <c r="I13" s="49"/>
      <c r="J13" s="49"/>
      <c r="K13" s="122"/>
      <c r="L13" s="122"/>
      <c r="M13" s="122"/>
      <c r="N13" s="122"/>
      <c r="O13" s="255"/>
      <c r="P13" s="255"/>
      <c r="Q13" s="46"/>
    </row>
    <row r="14" spans="1:17" ht="17.25" customHeight="1">
      <c r="A14" s="121"/>
      <c r="B14" s="49"/>
      <c r="C14" s="788" t="s">
        <v>65</v>
      </c>
      <c r="D14" s="788"/>
      <c r="E14" s="788"/>
      <c r="F14" s="788"/>
      <c r="G14" s="256">
        <f>SUM(G15:G25)</f>
        <v>81323875.879999995</v>
      </c>
      <c r="H14" s="256">
        <f>SUM(H15:H25)</f>
        <v>103046247.17</v>
      </c>
      <c r="I14" s="49"/>
      <c r="J14" s="49"/>
      <c r="K14" s="788" t="s">
        <v>65</v>
      </c>
      <c r="L14" s="788"/>
      <c r="M14" s="788"/>
      <c r="N14" s="788"/>
      <c r="O14" s="256">
        <f>SUM(O15:O17)</f>
        <v>33830750.160000004</v>
      </c>
      <c r="P14" s="256">
        <f>SUM(P15:P17)</f>
        <v>-31008150.18</v>
      </c>
      <c r="Q14" s="46"/>
    </row>
    <row r="15" spans="1:17" ht="15" customHeight="1">
      <c r="A15" s="121"/>
      <c r="B15" s="49"/>
      <c r="C15" s="122"/>
      <c r="D15" s="789" t="s">
        <v>82</v>
      </c>
      <c r="E15" s="789"/>
      <c r="F15" s="789"/>
      <c r="G15" s="257">
        <v>0</v>
      </c>
      <c r="H15" s="257">
        <v>0</v>
      </c>
      <c r="I15" s="49"/>
      <c r="J15" s="49"/>
      <c r="K15" s="31"/>
      <c r="L15" s="790" t="s">
        <v>32</v>
      </c>
      <c r="M15" s="790"/>
      <c r="N15" s="790"/>
      <c r="O15" s="257">
        <v>32895495.530000001</v>
      </c>
      <c r="P15" s="257">
        <v>-32387761.34</v>
      </c>
      <c r="Q15" s="46"/>
    </row>
    <row r="16" spans="1:17" ht="15" customHeight="1">
      <c r="A16" s="121"/>
      <c r="B16" s="49"/>
      <c r="C16" s="122"/>
      <c r="D16" s="789" t="s">
        <v>192</v>
      </c>
      <c r="E16" s="789"/>
      <c r="F16" s="789"/>
      <c r="G16" s="257"/>
      <c r="H16" s="257"/>
      <c r="I16" s="49"/>
      <c r="J16" s="49"/>
      <c r="K16" s="31"/>
      <c r="L16" s="790" t="s">
        <v>34</v>
      </c>
      <c r="M16" s="790"/>
      <c r="N16" s="790"/>
      <c r="O16" s="257">
        <v>935254.63</v>
      </c>
      <c r="P16" s="257">
        <v>1480690.16</v>
      </c>
      <c r="Q16" s="46"/>
    </row>
    <row r="17" spans="1:17" ht="15" customHeight="1">
      <c r="A17" s="121"/>
      <c r="B17" s="49"/>
      <c r="C17" s="258"/>
      <c r="D17" s="789" t="s">
        <v>170</v>
      </c>
      <c r="E17" s="789"/>
      <c r="F17" s="789"/>
      <c r="G17" s="257">
        <v>0</v>
      </c>
      <c r="H17" s="257">
        <v>0</v>
      </c>
      <c r="I17" s="49"/>
      <c r="J17" s="49"/>
      <c r="K17" s="254"/>
      <c r="L17" s="790" t="s">
        <v>196</v>
      </c>
      <c r="M17" s="790"/>
      <c r="N17" s="790"/>
      <c r="O17" s="257">
        <v>0</v>
      </c>
      <c r="P17" s="257">
        <v>-101079</v>
      </c>
      <c r="Q17" s="46"/>
    </row>
    <row r="18" spans="1:17" ht="15" customHeight="1">
      <c r="A18" s="121"/>
      <c r="B18" s="49"/>
      <c r="C18" s="258"/>
      <c r="D18" s="789" t="s">
        <v>88</v>
      </c>
      <c r="E18" s="789"/>
      <c r="F18" s="789"/>
      <c r="G18" s="257">
        <v>0</v>
      </c>
      <c r="H18" s="257">
        <v>0</v>
      </c>
      <c r="I18" s="49"/>
      <c r="J18" s="49"/>
      <c r="K18" s="254"/>
      <c r="Q18" s="46"/>
    </row>
    <row r="19" spans="1:17" ht="15" customHeight="1">
      <c r="A19" s="121"/>
      <c r="B19" s="49"/>
      <c r="C19" s="258"/>
      <c r="D19" s="789" t="s">
        <v>89</v>
      </c>
      <c r="E19" s="789"/>
      <c r="F19" s="789"/>
      <c r="G19" s="257">
        <v>1871414.96</v>
      </c>
      <c r="H19" s="257">
        <v>2741040.49</v>
      </c>
      <c r="I19" s="49"/>
      <c r="J19" s="49"/>
      <c r="K19" s="259" t="s">
        <v>66</v>
      </c>
      <c r="L19" s="259"/>
      <c r="M19" s="259"/>
      <c r="N19" s="259"/>
      <c r="O19" s="256">
        <f>SUM(O20:O22)</f>
        <v>9883094.25</v>
      </c>
      <c r="P19" s="256">
        <f>SUM(P20:P22)</f>
        <v>9262931.209999999</v>
      </c>
      <c r="Q19" s="46"/>
    </row>
    <row r="20" spans="1:17" ht="15" customHeight="1">
      <c r="A20" s="121"/>
      <c r="B20" s="49"/>
      <c r="C20" s="258"/>
      <c r="D20" s="789" t="s">
        <v>90</v>
      </c>
      <c r="E20" s="789"/>
      <c r="F20" s="789"/>
      <c r="G20" s="257">
        <v>3109121.16</v>
      </c>
      <c r="H20" s="257">
        <v>4355344.4800000004</v>
      </c>
      <c r="I20" s="49"/>
      <c r="J20" s="49"/>
      <c r="K20" s="254"/>
      <c r="L20" s="258" t="s">
        <v>32</v>
      </c>
      <c r="M20" s="258"/>
      <c r="N20" s="258"/>
      <c r="O20" s="257">
        <v>7976962.6100000003</v>
      </c>
      <c r="P20" s="257">
        <v>6363076.4299999997</v>
      </c>
      <c r="Q20" s="46"/>
    </row>
    <row r="21" spans="1:17" ht="15" customHeight="1">
      <c r="A21" s="121"/>
      <c r="B21" s="49"/>
      <c r="C21" s="258"/>
      <c r="D21" s="789" t="s">
        <v>92</v>
      </c>
      <c r="E21" s="789"/>
      <c r="F21" s="789"/>
      <c r="G21" s="257">
        <v>0</v>
      </c>
      <c r="H21" s="257">
        <v>2236120</v>
      </c>
      <c r="I21" s="49"/>
      <c r="J21" s="49"/>
      <c r="K21" s="254"/>
      <c r="L21" s="790" t="s">
        <v>34</v>
      </c>
      <c r="M21" s="790"/>
      <c r="N21" s="790"/>
      <c r="O21" s="257">
        <v>1906131.64</v>
      </c>
      <c r="P21" s="257">
        <v>2899854.78</v>
      </c>
      <c r="Q21" s="46"/>
    </row>
    <row r="22" spans="1:17" ht="28.5" customHeight="1">
      <c r="A22" s="121"/>
      <c r="B22" s="49"/>
      <c r="C22" s="258"/>
      <c r="D22" s="789" t="s">
        <v>94</v>
      </c>
      <c r="E22" s="789"/>
      <c r="F22" s="789"/>
      <c r="G22" s="257">
        <v>0</v>
      </c>
      <c r="H22" s="257">
        <v>0</v>
      </c>
      <c r="I22" s="49"/>
      <c r="J22" s="49"/>
      <c r="K22" s="31"/>
      <c r="L22" s="790" t="s">
        <v>197</v>
      </c>
      <c r="M22" s="790"/>
      <c r="N22" s="790"/>
      <c r="O22" s="257">
        <v>0</v>
      </c>
      <c r="P22" s="257">
        <v>0</v>
      </c>
      <c r="Q22" s="46"/>
    </row>
    <row r="23" spans="1:17" ht="15" customHeight="1">
      <c r="A23" s="121"/>
      <c r="B23" s="49"/>
      <c r="C23" s="258"/>
      <c r="D23" s="789" t="s">
        <v>99</v>
      </c>
      <c r="E23" s="789"/>
      <c r="F23" s="789"/>
      <c r="G23" s="257">
        <v>15514499</v>
      </c>
      <c r="H23" s="257">
        <v>32893305.489999998</v>
      </c>
      <c r="I23" s="49"/>
      <c r="J23" s="49"/>
      <c r="K23" s="788" t="s">
        <v>171</v>
      </c>
      <c r="L23" s="788"/>
      <c r="M23" s="788"/>
      <c r="N23" s="788"/>
      <c r="O23" s="256">
        <f>O14-O19</f>
        <v>23947655.910000004</v>
      </c>
      <c r="P23" s="256">
        <f>P14-P19</f>
        <v>-40271081.390000001</v>
      </c>
      <c r="Q23" s="46"/>
    </row>
    <row r="24" spans="1:17" ht="15" customHeight="1">
      <c r="A24" s="121"/>
      <c r="B24" s="49"/>
      <c r="C24" s="258"/>
      <c r="D24" s="789" t="s">
        <v>193</v>
      </c>
      <c r="E24" s="789"/>
      <c r="F24" s="789"/>
      <c r="G24" s="257">
        <v>60696044.630000003</v>
      </c>
      <c r="H24" s="257">
        <v>60637702.770000003</v>
      </c>
      <c r="I24" s="49"/>
      <c r="J24" s="49"/>
      <c r="Q24" s="46"/>
    </row>
    <row r="25" spans="1:17" ht="15" customHeight="1">
      <c r="A25" s="121"/>
      <c r="B25" s="49"/>
      <c r="C25" s="258"/>
      <c r="D25" s="789" t="s">
        <v>194</v>
      </c>
      <c r="E25" s="789"/>
      <c r="F25" s="157"/>
      <c r="G25" s="257">
        <v>132796.13</v>
      </c>
      <c r="H25" s="257">
        <v>182733.94</v>
      </c>
      <c r="I25" s="49"/>
      <c r="J25" s="31"/>
      <c r="Q25" s="46"/>
    </row>
    <row r="26" spans="1:17" ht="15" customHeight="1">
      <c r="A26" s="121"/>
      <c r="B26" s="49"/>
      <c r="C26" s="122"/>
      <c r="D26" s="49"/>
      <c r="E26" s="122"/>
      <c r="F26" s="122"/>
      <c r="G26" s="254"/>
      <c r="H26" s="254"/>
      <c r="I26" s="49"/>
      <c r="J26" s="788" t="s">
        <v>172</v>
      </c>
      <c r="K26" s="788"/>
      <c r="L26" s="788"/>
      <c r="M26" s="788"/>
      <c r="N26" s="788"/>
      <c r="O26" s="31"/>
      <c r="P26" s="31"/>
      <c r="Q26" s="46"/>
    </row>
    <row r="27" spans="1:17" ht="15" customHeight="1">
      <c r="A27" s="121"/>
      <c r="B27" s="49"/>
      <c r="C27" s="788" t="s">
        <v>66</v>
      </c>
      <c r="D27" s="788"/>
      <c r="E27" s="788"/>
      <c r="F27" s="788"/>
      <c r="G27" s="256">
        <f>SUM(G28:G46)</f>
        <v>48496626.819999993</v>
      </c>
      <c r="H27" s="256">
        <f>SUM(H28:H46)</f>
        <v>96295386.460000008</v>
      </c>
      <c r="I27" s="49"/>
      <c r="J27" s="49"/>
      <c r="K27" s="122"/>
      <c r="L27" s="49"/>
      <c r="M27" s="157"/>
      <c r="N27" s="157"/>
      <c r="O27" s="255"/>
      <c r="P27" s="255"/>
      <c r="Q27" s="46"/>
    </row>
    <row r="28" spans="1:17" ht="15" customHeight="1">
      <c r="A28" s="121"/>
      <c r="B28" s="49"/>
      <c r="C28" s="259"/>
      <c r="D28" s="789" t="s">
        <v>173</v>
      </c>
      <c r="E28" s="789"/>
      <c r="F28" s="789"/>
      <c r="G28" s="257">
        <v>34855648.399999999</v>
      </c>
      <c r="H28" s="257">
        <v>70876572.969999999</v>
      </c>
      <c r="I28" s="49"/>
      <c r="J28" s="49"/>
      <c r="K28" s="259" t="s">
        <v>65</v>
      </c>
      <c r="L28" s="259"/>
      <c r="M28" s="259"/>
      <c r="N28" s="259"/>
      <c r="O28" s="256">
        <f>O29+O32</f>
        <v>0</v>
      </c>
      <c r="P28" s="256">
        <f>P29+P32</f>
        <v>0</v>
      </c>
      <c r="Q28" s="46"/>
    </row>
    <row r="29" spans="1:17" ht="15" customHeight="1">
      <c r="A29" s="121"/>
      <c r="B29" s="49"/>
      <c r="C29" s="259"/>
      <c r="D29" s="789" t="s">
        <v>85</v>
      </c>
      <c r="E29" s="789"/>
      <c r="F29" s="789"/>
      <c r="G29" s="257">
        <v>3710729.36</v>
      </c>
      <c r="H29" s="257">
        <v>5481056.79</v>
      </c>
      <c r="I29" s="49"/>
      <c r="J29" s="31"/>
      <c r="K29" s="31"/>
      <c r="L29" s="258" t="s">
        <v>174</v>
      </c>
      <c r="M29" s="258"/>
      <c r="N29" s="258"/>
      <c r="O29" s="257">
        <f>SUM(O30:O31)</f>
        <v>0</v>
      </c>
      <c r="P29" s="257">
        <f>SUM(P30:P31)</f>
        <v>0</v>
      </c>
      <c r="Q29" s="46"/>
    </row>
    <row r="30" spans="1:17" ht="15" customHeight="1">
      <c r="A30" s="121"/>
      <c r="B30" s="49"/>
      <c r="C30" s="259"/>
      <c r="D30" s="789" t="s">
        <v>87</v>
      </c>
      <c r="E30" s="789"/>
      <c r="F30" s="789"/>
      <c r="G30" s="257">
        <v>8290481.5800000001</v>
      </c>
      <c r="H30" s="257">
        <v>15306389.67</v>
      </c>
      <c r="I30" s="49"/>
      <c r="J30" s="49"/>
      <c r="K30" s="259"/>
      <c r="L30" s="258" t="s">
        <v>175</v>
      </c>
      <c r="M30" s="258"/>
      <c r="N30" s="258"/>
      <c r="O30" s="257">
        <v>0</v>
      </c>
      <c r="P30" s="257">
        <v>0</v>
      </c>
      <c r="Q30" s="46"/>
    </row>
    <row r="31" spans="1:17" ht="15" customHeight="1">
      <c r="A31" s="121"/>
      <c r="B31" s="49"/>
      <c r="C31" s="122"/>
      <c r="D31" s="49"/>
      <c r="E31" s="122"/>
      <c r="F31" s="122"/>
      <c r="G31" s="566"/>
      <c r="H31" s="566"/>
      <c r="I31" s="49"/>
      <c r="J31" s="49"/>
      <c r="K31" s="259"/>
      <c r="L31" s="258" t="s">
        <v>177</v>
      </c>
      <c r="M31" s="258"/>
      <c r="N31" s="258"/>
      <c r="O31" s="257">
        <v>0</v>
      </c>
      <c r="P31" s="257">
        <v>0</v>
      </c>
      <c r="Q31" s="46"/>
    </row>
    <row r="32" spans="1:17" ht="15" customHeight="1">
      <c r="A32" s="121"/>
      <c r="B32" s="49"/>
      <c r="C32" s="259"/>
      <c r="D32" s="789" t="s">
        <v>91</v>
      </c>
      <c r="E32" s="789"/>
      <c r="F32" s="789"/>
      <c r="G32" s="257">
        <v>0</v>
      </c>
      <c r="H32" s="257">
        <v>0</v>
      </c>
      <c r="I32" s="49"/>
      <c r="J32" s="49"/>
      <c r="K32" s="259"/>
      <c r="L32" s="790" t="s">
        <v>296</v>
      </c>
      <c r="M32" s="790"/>
      <c r="N32" s="790"/>
      <c r="O32" s="257">
        <v>0</v>
      </c>
      <c r="P32" s="257">
        <v>0</v>
      </c>
      <c r="Q32" s="46"/>
    </row>
    <row r="33" spans="1:17" ht="15" customHeight="1">
      <c r="A33" s="121"/>
      <c r="B33" s="49"/>
      <c r="C33" s="259"/>
      <c r="D33" s="789" t="s">
        <v>176</v>
      </c>
      <c r="E33" s="789"/>
      <c r="F33" s="789"/>
      <c r="G33" s="257">
        <v>0</v>
      </c>
      <c r="H33" s="257">
        <v>0</v>
      </c>
      <c r="I33" s="49"/>
      <c r="J33" s="49"/>
      <c r="K33" s="254"/>
      <c r="Q33" s="46"/>
    </row>
    <row r="34" spans="1:17" ht="15" customHeight="1">
      <c r="A34" s="121"/>
      <c r="B34" s="49"/>
      <c r="C34" s="259"/>
      <c r="D34" s="789" t="s">
        <v>178</v>
      </c>
      <c r="E34" s="789"/>
      <c r="F34" s="789"/>
      <c r="G34" s="257">
        <v>0</v>
      </c>
      <c r="H34" s="257">
        <v>0</v>
      </c>
      <c r="I34" s="49"/>
      <c r="J34" s="49"/>
      <c r="K34" s="259" t="s">
        <v>66</v>
      </c>
      <c r="L34" s="259"/>
      <c r="M34" s="259"/>
      <c r="N34" s="259"/>
      <c r="O34" s="256">
        <f>O35+O38</f>
        <v>17405488.280000001</v>
      </c>
      <c r="P34" s="256">
        <f>P35+P38</f>
        <v>-194214.8</v>
      </c>
      <c r="Q34" s="46"/>
    </row>
    <row r="35" spans="1:17" ht="15" customHeight="1">
      <c r="A35" s="121"/>
      <c r="B35" s="49"/>
      <c r="C35" s="259"/>
      <c r="D35" s="789" t="s">
        <v>96</v>
      </c>
      <c r="E35" s="789"/>
      <c r="F35" s="789"/>
      <c r="G35" s="566">
        <v>1639767.48</v>
      </c>
      <c r="H35" s="566">
        <v>4631367.03</v>
      </c>
      <c r="I35" s="49"/>
      <c r="J35" s="49"/>
      <c r="K35" s="31"/>
      <c r="L35" s="258" t="s">
        <v>179</v>
      </c>
      <c r="M35" s="258"/>
      <c r="N35" s="258"/>
      <c r="O35" s="257">
        <f>SUM(O36:O37)</f>
        <v>0</v>
      </c>
      <c r="P35" s="257">
        <f>SUM(P36:P37)</f>
        <v>0</v>
      </c>
      <c r="Q35" s="46"/>
    </row>
    <row r="36" spans="1:17" ht="15" customHeight="1">
      <c r="A36" s="121"/>
      <c r="B36" s="49"/>
      <c r="C36" s="259"/>
      <c r="D36" s="789" t="s">
        <v>98</v>
      </c>
      <c r="E36" s="789"/>
      <c r="F36" s="789"/>
      <c r="G36" s="257">
        <v>0</v>
      </c>
      <c r="H36" s="257">
        <v>0</v>
      </c>
      <c r="I36" s="49"/>
      <c r="J36" s="49"/>
      <c r="K36" s="259"/>
      <c r="L36" s="258" t="s">
        <v>175</v>
      </c>
      <c r="M36" s="258"/>
      <c r="N36" s="258"/>
      <c r="O36" s="257">
        <v>0</v>
      </c>
      <c r="P36" s="257">
        <v>0</v>
      </c>
      <c r="Q36" s="46"/>
    </row>
    <row r="37" spans="1:17" ht="15" customHeight="1">
      <c r="A37" s="121"/>
      <c r="B37" s="49"/>
      <c r="C37" s="259"/>
      <c r="D37" s="789" t="s">
        <v>100</v>
      </c>
      <c r="E37" s="789"/>
      <c r="F37" s="789"/>
      <c r="G37" s="257">
        <v>0</v>
      </c>
      <c r="H37" s="257">
        <v>0</v>
      </c>
      <c r="I37" s="49"/>
      <c r="J37" s="31"/>
      <c r="K37" s="259"/>
      <c r="L37" s="258" t="s">
        <v>177</v>
      </c>
      <c r="M37" s="258"/>
      <c r="N37" s="258"/>
      <c r="O37" s="257">
        <v>0</v>
      </c>
      <c r="P37" s="257">
        <v>0</v>
      </c>
      <c r="Q37" s="46"/>
    </row>
    <row r="38" spans="1:17" ht="15" customHeight="1">
      <c r="A38" s="121"/>
      <c r="B38" s="49"/>
      <c r="C38" s="259"/>
      <c r="D38" s="789" t="s">
        <v>101</v>
      </c>
      <c r="E38" s="789"/>
      <c r="F38" s="789"/>
      <c r="G38" s="257">
        <v>0</v>
      </c>
      <c r="H38" s="257">
        <v>0</v>
      </c>
      <c r="I38" s="49"/>
      <c r="J38" s="49"/>
      <c r="K38" s="259"/>
      <c r="L38" s="790" t="s">
        <v>297</v>
      </c>
      <c r="M38" s="790"/>
      <c r="N38" s="790"/>
      <c r="O38" s="257">
        <v>17405488.280000001</v>
      </c>
      <c r="P38" s="257">
        <v>-194214.8</v>
      </c>
      <c r="Q38" s="46"/>
    </row>
    <row r="39" spans="1:17" ht="15" customHeight="1">
      <c r="A39" s="121"/>
      <c r="B39" s="49"/>
      <c r="C39" s="259"/>
      <c r="D39" s="789" t="s">
        <v>102</v>
      </c>
      <c r="E39" s="789"/>
      <c r="F39" s="789"/>
      <c r="G39" s="257">
        <v>0</v>
      </c>
      <c r="H39" s="257">
        <v>0</v>
      </c>
      <c r="I39" s="49"/>
      <c r="J39" s="49"/>
      <c r="K39" s="254"/>
      <c r="Q39" s="46"/>
    </row>
    <row r="40" spans="1:17" ht="15" customHeight="1">
      <c r="A40" s="121"/>
      <c r="B40" s="49"/>
      <c r="C40" s="259"/>
      <c r="D40" s="789" t="s">
        <v>104</v>
      </c>
      <c r="E40" s="789"/>
      <c r="F40" s="789"/>
      <c r="G40" s="257">
        <v>0</v>
      </c>
      <c r="H40" s="257">
        <v>0</v>
      </c>
      <c r="I40" s="49"/>
      <c r="J40" s="49"/>
      <c r="K40" s="788" t="s">
        <v>181</v>
      </c>
      <c r="L40" s="788"/>
      <c r="M40" s="788"/>
      <c r="N40" s="788"/>
      <c r="O40" s="256">
        <f>O28-O34</f>
        <v>-17405488.280000001</v>
      </c>
      <c r="P40" s="256">
        <f>P28-P34</f>
        <v>194214.8</v>
      </c>
      <c r="Q40" s="46"/>
    </row>
    <row r="41" spans="1:17" ht="15" customHeight="1">
      <c r="A41" s="121"/>
      <c r="B41" s="49"/>
      <c r="C41" s="122"/>
      <c r="D41" s="49"/>
      <c r="E41" s="122"/>
      <c r="F41" s="122"/>
      <c r="G41" s="254"/>
      <c r="H41" s="254"/>
      <c r="I41" s="49"/>
      <c r="J41" s="49"/>
      <c r="Q41" s="46"/>
    </row>
    <row r="42" spans="1:17" ht="15" customHeight="1">
      <c r="A42" s="121"/>
      <c r="B42" s="49"/>
      <c r="C42" s="259"/>
      <c r="D42" s="789" t="s">
        <v>180</v>
      </c>
      <c r="E42" s="789"/>
      <c r="F42" s="789"/>
      <c r="G42" s="257">
        <v>0</v>
      </c>
      <c r="H42" s="257">
        <v>0</v>
      </c>
      <c r="I42" s="49"/>
      <c r="J42" s="49"/>
      <c r="Q42" s="46"/>
    </row>
    <row r="43" spans="1:17" ht="25.5" customHeight="1">
      <c r="A43" s="121"/>
      <c r="B43" s="49"/>
      <c r="C43" s="259"/>
      <c r="D43" s="789" t="s">
        <v>136</v>
      </c>
      <c r="E43" s="789"/>
      <c r="F43" s="789"/>
      <c r="G43" s="257">
        <v>0</v>
      </c>
      <c r="H43" s="257">
        <v>0</v>
      </c>
      <c r="I43" s="49"/>
      <c r="J43" s="791" t="s">
        <v>183</v>
      </c>
      <c r="K43" s="791"/>
      <c r="L43" s="791"/>
      <c r="M43" s="791"/>
      <c r="N43" s="791"/>
      <c r="O43" s="260">
        <f>G48+O23+O40</f>
        <v>39369416.690000005</v>
      </c>
      <c r="P43" s="260">
        <f>H48+P23+P40</f>
        <v>-33326005.880000006</v>
      </c>
      <c r="Q43" s="46"/>
    </row>
    <row r="44" spans="1:17" ht="15" customHeight="1">
      <c r="A44" s="121"/>
      <c r="B44" s="49"/>
      <c r="C44" s="259"/>
      <c r="D44" s="789" t="s">
        <v>111</v>
      </c>
      <c r="E44" s="789"/>
      <c r="F44" s="789"/>
      <c r="G44" s="257">
        <v>0</v>
      </c>
      <c r="H44" s="257">
        <v>0</v>
      </c>
      <c r="I44" s="49"/>
      <c r="Q44" s="46"/>
    </row>
    <row r="45" spans="1:17" ht="15" customHeight="1">
      <c r="A45" s="121"/>
      <c r="B45" s="49"/>
      <c r="C45" s="254"/>
      <c r="D45" s="254"/>
      <c r="E45" s="254"/>
      <c r="F45" s="254"/>
      <c r="G45" s="254"/>
      <c r="H45" s="254"/>
      <c r="I45" s="49"/>
      <c r="Q45" s="46"/>
    </row>
    <row r="46" spans="1:17" ht="15" customHeight="1">
      <c r="A46" s="121"/>
      <c r="B46" s="49"/>
      <c r="C46" s="259"/>
      <c r="D46" s="789" t="s">
        <v>195</v>
      </c>
      <c r="E46" s="789"/>
      <c r="F46" s="789"/>
      <c r="G46" s="257">
        <v>0</v>
      </c>
      <c r="H46" s="257">
        <v>0</v>
      </c>
      <c r="I46" s="49"/>
      <c r="Q46" s="46"/>
    </row>
    <row r="47" spans="1:17">
      <c r="A47" s="121"/>
      <c r="B47" s="49"/>
      <c r="C47" s="122"/>
      <c r="D47" s="49"/>
      <c r="E47" s="122"/>
      <c r="F47" s="122"/>
      <c r="G47" s="254"/>
      <c r="H47" s="254"/>
      <c r="I47" s="49"/>
      <c r="J47" s="791" t="s">
        <v>187</v>
      </c>
      <c r="K47" s="791"/>
      <c r="L47" s="791"/>
      <c r="M47" s="791"/>
      <c r="N47" s="791"/>
      <c r="O47" s="260">
        <v>28602848.949999999</v>
      </c>
      <c r="P47" s="260">
        <v>61928854.829999998</v>
      </c>
      <c r="Q47" s="46"/>
    </row>
    <row r="48" spans="1:17" s="264" customFormat="1">
      <c r="A48" s="261"/>
      <c r="B48" s="262"/>
      <c r="C48" s="788" t="s">
        <v>182</v>
      </c>
      <c r="D48" s="788"/>
      <c r="E48" s="788"/>
      <c r="F48" s="788"/>
      <c r="G48" s="260">
        <f>G14-G27</f>
        <v>32827249.060000002</v>
      </c>
      <c r="H48" s="260">
        <f>H14-H27</f>
        <v>6750860.7099999934</v>
      </c>
      <c r="I48" s="262"/>
      <c r="J48" s="791" t="s">
        <v>188</v>
      </c>
      <c r="K48" s="791"/>
      <c r="L48" s="791"/>
      <c r="M48" s="791"/>
      <c r="N48" s="791"/>
      <c r="O48" s="260">
        <f>+O47+O43</f>
        <v>67972265.640000001</v>
      </c>
      <c r="P48" s="260">
        <f>+P43+P47</f>
        <v>28602848.949999992</v>
      </c>
      <c r="Q48" s="263"/>
    </row>
    <row r="49" spans="1:17" s="264" customFormat="1">
      <c r="A49" s="261"/>
      <c r="B49" s="262"/>
      <c r="C49" s="259"/>
      <c r="D49" s="259"/>
      <c r="E49" s="259"/>
      <c r="F49" s="259"/>
      <c r="G49" s="260"/>
      <c r="H49" s="260"/>
      <c r="I49" s="262"/>
      <c r="O49" s="265"/>
      <c r="Q49" s="263"/>
    </row>
    <row r="50" spans="1:17" ht="14.25" customHeight="1">
      <c r="A50" s="266"/>
      <c r="B50" s="114"/>
      <c r="C50" s="267"/>
      <c r="D50" s="267"/>
      <c r="E50" s="267"/>
      <c r="F50" s="267"/>
      <c r="G50" s="268"/>
      <c r="H50" s="268"/>
      <c r="I50" s="114"/>
      <c r="J50" s="71"/>
      <c r="K50" s="71"/>
      <c r="L50" s="71"/>
      <c r="M50" s="71"/>
      <c r="N50" s="71"/>
      <c r="O50" s="269"/>
      <c r="P50" s="71"/>
      <c r="Q50" s="73"/>
    </row>
    <row r="51" spans="1:17" ht="14.25" customHeight="1">
      <c r="A51" s="49"/>
      <c r="I51" s="49"/>
      <c r="J51" s="49"/>
      <c r="K51" s="254"/>
      <c r="L51" s="254"/>
      <c r="M51" s="254"/>
      <c r="N51" s="254"/>
      <c r="O51" s="255"/>
      <c r="P51" s="255"/>
      <c r="Q51" s="31"/>
    </row>
    <row r="52" spans="1:17" ht="6" customHeight="1">
      <c r="A52" s="49"/>
      <c r="I52" s="49"/>
      <c r="J52" s="31"/>
      <c r="K52" s="31"/>
      <c r="L52" s="31"/>
      <c r="M52" s="31"/>
      <c r="N52" s="31"/>
      <c r="O52" s="31"/>
      <c r="P52" s="31"/>
      <c r="Q52" s="31"/>
    </row>
    <row r="53" spans="1:17" ht="15" customHeight="1">
      <c r="A53" s="31"/>
      <c r="B53" s="527" t="s">
        <v>76</v>
      </c>
      <c r="C53" s="58"/>
      <c r="D53" s="58"/>
      <c r="E53" s="58"/>
      <c r="F53" s="58"/>
      <c r="G53" s="58"/>
      <c r="H53" s="58"/>
      <c r="I53" s="58"/>
      <c r="J53" s="58"/>
      <c r="K53" s="31"/>
      <c r="L53" s="31"/>
      <c r="M53" s="31"/>
      <c r="N53" s="31"/>
      <c r="O53" s="270"/>
      <c r="P53" s="31"/>
      <c r="Q53" s="31"/>
    </row>
    <row r="54" spans="1:17" ht="22.5" customHeight="1">
      <c r="A54" s="31"/>
      <c r="B54" s="58"/>
      <c r="C54" s="79"/>
      <c r="D54" s="80"/>
      <c r="E54" s="80"/>
      <c r="F54" s="31"/>
      <c r="G54" s="81"/>
      <c r="H54" s="79"/>
      <c r="I54" s="80"/>
      <c r="J54" s="80"/>
      <c r="K54" s="31"/>
      <c r="L54" s="31"/>
      <c r="M54" s="31"/>
      <c r="N54" s="31"/>
      <c r="O54" s="270"/>
      <c r="P54" s="31"/>
      <c r="Q54" s="31"/>
    </row>
    <row r="55" spans="1:17" ht="29.25" customHeight="1">
      <c r="A55" s="31"/>
      <c r="B55" s="58"/>
      <c r="C55" s="79"/>
      <c r="D55" s="271"/>
      <c r="E55" s="271"/>
      <c r="F55" s="272"/>
      <c r="G55" s="272"/>
      <c r="H55" s="79"/>
      <c r="I55" s="80"/>
      <c r="J55" s="80"/>
      <c r="K55" s="31"/>
      <c r="L55" s="792"/>
      <c r="M55" s="792"/>
      <c r="N55" s="792"/>
      <c r="O55" s="792"/>
      <c r="P55" s="31"/>
      <c r="Q55" s="31"/>
    </row>
    <row r="56" spans="1:17" ht="14.1" customHeight="1">
      <c r="A56" s="31"/>
      <c r="B56" s="83"/>
      <c r="C56" s="31"/>
      <c r="D56" s="767" t="s">
        <v>551</v>
      </c>
      <c r="E56" s="767"/>
      <c r="F56" s="793"/>
      <c r="G56" s="793"/>
      <c r="H56" s="31"/>
      <c r="I56" s="84"/>
      <c r="J56" s="31"/>
      <c r="K56" s="34"/>
      <c r="L56" s="765" t="s">
        <v>552</v>
      </c>
      <c r="M56" s="765"/>
      <c r="N56" s="765"/>
      <c r="O56" s="765"/>
      <c r="P56" s="31"/>
      <c r="Q56" s="31"/>
    </row>
    <row r="57" spans="1:17" ht="14.1" customHeight="1">
      <c r="A57" s="31"/>
      <c r="B57" s="85"/>
      <c r="C57" s="31"/>
      <c r="D57" s="764" t="s">
        <v>553</v>
      </c>
      <c r="E57" s="764"/>
      <c r="F57" s="764"/>
      <c r="G57" s="764"/>
      <c r="H57" s="31"/>
      <c r="I57" s="84"/>
      <c r="J57" s="31"/>
      <c r="L57" s="766" t="s">
        <v>554</v>
      </c>
      <c r="M57" s="766"/>
      <c r="N57" s="766"/>
      <c r="O57" s="766"/>
      <c r="P57" s="31"/>
      <c r="Q57" s="31"/>
    </row>
    <row r="75" spans="18:18">
      <c r="R75" s="24" t="s">
        <v>1076</v>
      </c>
    </row>
  </sheetData>
  <sheetProtection formatCells="0" selectLockedCells="1"/>
  <mergeCells count="61"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B6:D6"/>
    <mergeCell ref="H6:N6"/>
    <mergeCell ref="A3:P3"/>
    <mergeCell ref="A2:Q2"/>
    <mergeCell ref="A4:Q4"/>
  </mergeCells>
  <printOptions horizontalCentered="1"/>
  <pageMargins left="0.39370078740157483" right="0.55118110236220474" top="0" bottom="0" header="0" footer="0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43" zoomScale="80" zoomScaleNormal="80" zoomScalePageLayoutView="80" workbookViewId="0">
      <selection activeCell="K76" sqref="K76"/>
    </sheetView>
  </sheetViews>
  <sheetFormatPr baseColWidth="10" defaultRowHeight="12.75"/>
  <cols>
    <col min="1" max="1" width="4.5703125" style="24" customWidth="1"/>
    <col min="2" max="2" width="24.7109375" style="24" customWidth="1"/>
    <col min="3" max="3" width="40" style="24" customWidth="1"/>
    <col min="4" max="5" width="18.7109375" style="24" customWidth="1"/>
    <col min="6" max="6" width="10.7109375" style="24" customWidth="1"/>
    <col min="7" max="7" width="24.7109375" style="24" customWidth="1"/>
    <col min="8" max="8" width="29.7109375" style="119" customWidth="1"/>
    <col min="9" max="10" width="18.7109375" style="24" customWidth="1"/>
    <col min="11" max="11" width="4.5703125" style="24" customWidth="1"/>
    <col min="12" max="16384" width="11.42578125" style="24"/>
  </cols>
  <sheetData>
    <row r="1" spans="1:11" ht="14.1" customHeight="1">
      <c r="A1" s="116"/>
      <c r="B1" s="22"/>
      <c r="C1" s="760"/>
      <c r="D1" s="760"/>
      <c r="E1" s="760"/>
      <c r="F1" s="760"/>
      <c r="G1" s="760"/>
      <c r="H1" s="760"/>
      <c r="I1" s="760"/>
      <c r="J1" s="117"/>
      <c r="K1" s="117"/>
    </row>
    <row r="2" spans="1:11" ht="14.1" customHeight="1">
      <c r="A2" s="23"/>
      <c r="B2" s="22"/>
      <c r="C2" s="760" t="s">
        <v>437</v>
      </c>
      <c r="D2" s="760"/>
      <c r="E2" s="760"/>
      <c r="F2" s="760"/>
      <c r="G2" s="760"/>
      <c r="H2" s="760"/>
      <c r="I2" s="760"/>
      <c r="J2" s="23"/>
      <c r="K2" s="23"/>
    </row>
    <row r="3" spans="1:11" ht="14.1" customHeight="1">
      <c r="A3" s="760" t="s">
        <v>1032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</row>
    <row r="4" spans="1:11" ht="14.1" customHeight="1">
      <c r="A4" s="760" t="s">
        <v>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</row>
    <row r="5" spans="1:11" ht="20.100000000000001" customHeight="1">
      <c r="A5" s="28"/>
      <c r="B5" s="29"/>
      <c r="C5" s="30"/>
      <c r="D5" s="29" t="s">
        <v>3</v>
      </c>
      <c r="E5" s="758" t="s">
        <v>550</v>
      </c>
      <c r="F5" s="758"/>
      <c r="G5" s="758"/>
      <c r="H5" s="30"/>
      <c r="I5" s="30"/>
      <c r="J5" s="30"/>
    </row>
    <row r="6" spans="1:11" ht="3" customHeight="1">
      <c r="A6" s="118"/>
      <c r="B6" s="118"/>
      <c r="C6" s="118"/>
      <c r="D6" s="118"/>
      <c r="E6" s="118"/>
      <c r="F6" s="118"/>
    </row>
    <row r="7" spans="1:11" s="31" customFormat="1" ht="3" customHeight="1">
      <c r="A7" s="28"/>
      <c r="B7" s="32"/>
      <c r="C7" s="32"/>
      <c r="D7" s="32"/>
      <c r="E7" s="32"/>
      <c r="F7" s="33"/>
      <c r="H7" s="120"/>
    </row>
    <row r="8" spans="1:11" s="31" customFormat="1" ht="3" customHeight="1">
      <c r="A8" s="35"/>
      <c r="B8" s="35"/>
      <c r="C8" s="35"/>
      <c r="D8" s="36"/>
      <c r="E8" s="36"/>
      <c r="F8" s="37"/>
      <c r="H8" s="120"/>
    </row>
    <row r="9" spans="1:11" s="31" customFormat="1" ht="20.100000000000001" customHeight="1">
      <c r="A9" s="38"/>
      <c r="B9" s="778" t="s">
        <v>74</v>
      </c>
      <c r="C9" s="778"/>
      <c r="D9" s="39" t="s">
        <v>65</v>
      </c>
      <c r="E9" s="39" t="s">
        <v>66</v>
      </c>
      <c r="F9" s="40"/>
      <c r="G9" s="778" t="s">
        <v>74</v>
      </c>
      <c r="H9" s="778"/>
      <c r="I9" s="39" t="s">
        <v>65</v>
      </c>
      <c r="J9" s="39" t="s">
        <v>66</v>
      </c>
      <c r="K9" s="41"/>
    </row>
    <row r="10" spans="1:11" ht="3" customHeight="1">
      <c r="A10" s="43"/>
      <c r="B10" s="44"/>
      <c r="C10" s="44"/>
      <c r="D10" s="45"/>
      <c r="E10" s="45"/>
      <c r="F10" s="34"/>
      <c r="G10" s="31"/>
      <c r="H10" s="120"/>
      <c r="I10" s="31"/>
      <c r="J10" s="31"/>
      <c r="K10" s="46"/>
    </row>
    <row r="11" spans="1:11" s="31" customFormat="1" ht="3" customHeight="1">
      <c r="A11" s="121"/>
      <c r="B11" s="122"/>
      <c r="C11" s="122"/>
      <c r="D11" s="123"/>
      <c r="E11" s="123"/>
      <c r="F11" s="49"/>
      <c r="H11" s="120"/>
      <c r="K11" s="46"/>
    </row>
    <row r="12" spans="1:11">
      <c r="A12" s="55"/>
      <c r="B12" s="763" t="s">
        <v>5</v>
      </c>
      <c r="C12" s="763"/>
      <c r="D12" s="124">
        <f>D14+D24</f>
        <v>21441212.519999996</v>
      </c>
      <c r="E12" s="124">
        <f>E14+E24</f>
        <v>49252510.939999983</v>
      </c>
      <c r="F12" s="49"/>
      <c r="G12" s="763" t="s">
        <v>6</v>
      </c>
      <c r="H12" s="763"/>
      <c r="I12" s="124">
        <f>I14+I25</f>
        <v>0</v>
      </c>
      <c r="J12" s="124">
        <f>J14+J25</f>
        <v>37245778.32</v>
      </c>
      <c r="K12" s="46"/>
    </row>
    <row r="13" spans="1:11">
      <c r="A13" s="52"/>
      <c r="B13" s="57"/>
      <c r="C13" s="84"/>
      <c r="D13" s="125"/>
      <c r="E13" s="125"/>
      <c r="F13" s="49"/>
      <c r="G13" s="57"/>
      <c r="H13" s="57"/>
      <c r="I13" s="125"/>
      <c r="J13" s="125"/>
      <c r="K13" s="46"/>
    </row>
    <row r="14" spans="1:11">
      <c r="A14" s="52"/>
      <c r="B14" s="763" t="s">
        <v>7</v>
      </c>
      <c r="C14" s="763"/>
      <c r="D14" s="124">
        <f>SUM(D16:D22)</f>
        <v>21441212.519999996</v>
      </c>
      <c r="E14" s="124">
        <f>SUM(E16:E22)</f>
        <v>39369416.689999998</v>
      </c>
      <c r="F14" s="49"/>
      <c r="G14" s="763" t="s">
        <v>8</v>
      </c>
      <c r="H14" s="763"/>
      <c r="I14" s="124">
        <f>SUM(I16:I23)</f>
        <v>0</v>
      </c>
      <c r="J14" s="124">
        <f>SUM(J16:J23)</f>
        <v>37245778.32</v>
      </c>
      <c r="K14" s="46"/>
    </row>
    <row r="15" spans="1:11">
      <c r="A15" s="52"/>
      <c r="B15" s="57"/>
      <c r="C15" s="84"/>
      <c r="D15" s="125"/>
      <c r="E15" s="125"/>
      <c r="F15" s="49"/>
      <c r="G15" s="57"/>
      <c r="H15" s="57"/>
      <c r="I15" s="125"/>
      <c r="J15" s="125"/>
      <c r="K15" s="46"/>
    </row>
    <row r="16" spans="1:11">
      <c r="A16" s="55"/>
      <c r="B16" s="759" t="s">
        <v>9</v>
      </c>
      <c r="C16" s="759"/>
      <c r="D16" s="126">
        <v>0</v>
      </c>
      <c r="E16" s="126">
        <f>IF(D16&gt;0,0,ESF!D16-ESF!E16)</f>
        <v>39369416.689999998</v>
      </c>
      <c r="F16" s="49"/>
      <c r="G16" s="759" t="s">
        <v>10</v>
      </c>
      <c r="H16" s="759"/>
      <c r="I16" s="126">
        <f>IF(ESF!I16&gt;ESF!J16,ESF!I16-ESF!J16,0)</f>
        <v>0</v>
      </c>
      <c r="J16" s="126">
        <f>IF(I16&gt;0,0,ESF!J16-ESF!I16)</f>
        <v>37236717.039999999</v>
      </c>
      <c r="K16" s="46"/>
    </row>
    <row r="17" spans="1:11">
      <c r="A17" s="55"/>
      <c r="B17" s="759" t="s">
        <v>11</v>
      </c>
      <c r="C17" s="759"/>
      <c r="D17" s="126">
        <f>IF(ESF!D17&lt;ESF!E17,ESF!E17-ESF!D17,0)</f>
        <v>18293974.099999998</v>
      </c>
      <c r="E17" s="126">
        <f>IF(D17&gt;0,0,ESF!D17-ESF!E17)</f>
        <v>0</v>
      </c>
      <c r="F17" s="49"/>
      <c r="G17" s="759" t="s">
        <v>12</v>
      </c>
      <c r="H17" s="759"/>
      <c r="I17" s="126">
        <f>IF(ESF!I17&gt;ESF!J17,ESF!I17-ESF!J17,0)</f>
        <v>0</v>
      </c>
      <c r="J17" s="126">
        <f>IF(I17&gt;0,0,ESF!J17-ESF!I17)</f>
        <v>0</v>
      </c>
      <c r="K17" s="46"/>
    </row>
    <row r="18" spans="1:11">
      <c r="A18" s="55"/>
      <c r="B18" s="759" t="s">
        <v>13</v>
      </c>
      <c r="C18" s="759"/>
      <c r="D18" s="126">
        <f>IF(ESF!D18&lt;ESF!E18,ESF!E18-ESF!D18,0)</f>
        <v>3147238.42</v>
      </c>
      <c r="E18" s="126">
        <f>IF(D18&gt;0,0,ESF!D18-ESF!E18)</f>
        <v>0</v>
      </c>
      <c r="F18" s="49"/>
      <c r="G18" s="759" t="s">
        <v>14</v>
      </c>
      <c r="H18" s="759"/>
      <c r="I18" s="126">
        <f>IF(ESF!I18&gt;ESF!J18,ESF!I18-ESF!J18,0)</f>
        <v>0</v>
      </c>
      <c r="J18" s="126">
        <f>IF(I18&gt;0,0,ESF!J18-ESF!I18)</f>
        <v>0</v>
      </c>
      <c r="K18" s="46"/>
    </row>
    <row r="19" spans="1:11">
      <c r="A19" s="55"/>
      <c r="B19" s="759" t="s">
        <v>15</v>
      </c>
      <c r="C19" s="759"/>
      <c r="D19" s="126">
        <f>IF(ESF!D19&lt;ESF!E19,ESF!E19-ESF!D19,0)</f>
        <v>0</v>
      </c>
      <c r="E19" s="126">
        <f>IF(D19&gt;0,0,ESF!D19-ESF!E19)</f>
        <v>0</v>
      </c>
      <c r="F19" s="49"/>
      <c r="G19" s="759" t="s">
        <v>16</v>
      </c>
      <c r="H19" s="759"/>
      <c r="I19" s="126">
        <f>IF(ESF!I19&gt;ESF!J19,ESF!I19-ESF!J19,0)</f>
        <v>0</v>
      </c>
      <c r="J19" s="126">
        <f>IF(I19&gt;0,0,ESF!J19-ESF!I19)</f>
        <v>0</v>
      </c>
      <c r="K19" s="46"/>
    </row>
    <row r="20" spans="1:11">
      <c r="A20" s="55"/>
      <c r="B20" s="759" t="s">
        <v>17</v>
      </c>
      <c r="C20" s="759"/>
      <c r="D20" s="126">
        <f>IF(ESF!D20&lt;ESF!E20,ESF!E20-ESF!D20,0)</f>
        <v>0</v>
      </c>
      <c r="E20" s="126">
        <f>IF(D20&gt;0,0,ESF!D20-ESF!E20)</f>
        <v>0</v>
      </c>
      <c r="F20" s="49"/>
      <c r="G20" s="759" t="s">
        <v>18</v>
      </c>
      <c r="H20" s="759"/>
      <c r="I20" s="126">
        <f>IF(ESF!I20&gt;ESF!J20,ESF!I20-ESF!J20,0)</f>
        <v>0</v>
      </c>
      <c r="J20" s="126">
        <f>IF(I20&gt;0,0,ESF!J20-ESF!I20)</f>
        <v>0</v>
      </c>
      <c r="K20" s="46"/>
    </row>
    <row r="21" spans="1:11" ht="25.5" customHeight="1">
      <c r="A21" s="55"/>
      <c r="B21" s="759" t="s">
        <v>19</v>
      </c>
      <c r="C21" s="759"/>
      <c r="D21" s="126">
        <f>IF(ESF!D21&lt;ESF!E21,ESF!E21-ESF!D21,0)</f>
        <v>0</v>
      </c>
      <c r="E21" s="126">
        <f>IF(D21&gt;0,0,ESF!D21-ESF!E21)</f>
        <v>0</v>
      </c>
      <c r="F21" s="49"/>
      <c r="G21" s="761" t="s">
        <v>20</v>
      </c>
      <c r="H21" s="761"/>
      <c r="I21" s="126">
        <f>IF(ESF!I21&gt;ESF!J21,ESF!I21-ESF!J21,0)</f>
        <v>0</v>
      </c>
      <c r="J21" s="126">
        <f>IF(I21&gt;0,0,ESF!J21-ESF!I21)</f>
        <v>0</v>
      </c>
      <c r="K21" s="46"/>
    </row>
    <row r="22" spans="1:11">
      <c r="A22" s="55"/>
      <c r="B22" s="759" t="s">
        <v>21</v>
      </c>
      <c r="C22" s="759"/>
      <c r="D22" s="126">
        <f>IF(ESF!D22&lt;ESF!E22,ESF!E22-ESF!D22,0)</f>
        <v>0</v>
      </c>
      <c r="E22" s="126">
        <f>IF(D22&gt;0,0,ESF!D22-ESF!E22)</f>
        <v>0</v>
      </c>
      <c r="F22" s="49"/>
      <c r="G22" s="759" t="s">
        <v>22</v>
      </c>
      <c r="H22" s="759"/>
      <c r="I22" s="126">
        <f>IF(ESF!I22&gt;ESF!J22,ESF!I22-ESF!J22,0)</f>
        <v>0</v>
      </c>
      <c r="J22" s="126">
        <f>IF(I22&gt;0,0,ESF!J22-ESF!I22)</f>
        <v>0</v>
      </c>
      <c r="K22" s="46"/>
    </row>
    <row r="23" spans="1:11">
      <c r="A23" s="52"/>
      <c r="B23" s="57"/>
      <c r="C23" s="84"/>
      <c r="D23" s="125"/>
      <c r="E23" s="125"/>
      <c r="F23" s="49"/>
      <c r="G23" s="759" t="s">
        <v>23</v>
      </c>
      <c r="H23" s="759"/>
      <c r="I23" s="126">
        <f>IF(ESF!I23&gt;ESF!J23,ESF!I23-ESF!J23,0)</f>
        <v>0</v>
      </c>
      <c r="J23" s="126">
        <f>IF(I23&gt;0,0,ESF!J23-ESF!I23)</f>
        <v>9061.2799999999988</v>
      </c>
      <c r="K23" s="46"/>
    </row>
    <row r="24" spans="1:11">
      <c r="A24" s="52"/>
      <c r="B24" s="763" t="s">
        <v>26</v>
      </c>
      <c r="C24" s="763"/>
      <c r="D24" s="124">
        <f>SUM(D26:D34)</f>
        <v>0</v>
      </c>
      <c r="E24" s="124">
        <f>SUM(E26:E34)</f>
        <v>9883094.2499999851</v>
      </c>
      <c r="F24" s="49"/>
      <c r="G24" s="57"/>
      <c r="H24" s="57"/>
      <c r="I24" s="125"/>
      <c r="J24" s="125"/>
      <c r="K24" s="46"/>
    </row>
    <row r="25" spans="1:11">
      <c r="A25" s="52"/>
      <c r="B25" s="57"/>
      <c r="C25" s="84"/>
      <c r="D25" s="125"/>
      <c r="E25" s="125"/>
      <c r="F25" s="49"/>
      <c r="G25" s="762" t="s">
        <v>27</v>
      </c>
      <c r="H25" s="762"/>
      <c r="I25" s="124">
        <f>SUM(I27:I32)</f>
        <v>0</v>
      </c>
      <c r="J25" s="124">
        <f>SUM(J27:J32)</f>
        <v>0</v>
      </c>
      <c r="K25" s="46"/>
    </row>
    <row r="26" spans="1:11">
      <c r="A26" s="55"/>
      <c r="B26" s="759" t="s">
        <v>28</v>
      </c>
      <c r="C26" s="759"/>
      <c r="D26" s="126">
        <f>IF(ESF!D29&lt;ESF!E29,ESF!E29-ESF!D29,0)</f>
        <v>0</v>
      </c>
      <c r="E26" s="126">
        <f>IF(D26&gt;0,0,ESF!D29-ESF!E29)</f>
        <v>0</v>
      </c>
      <c r="F26" s="49"/>
      <c r="G26" s="57"/>
      <c r="H26" s="57"/>
      <c r="I26" s="125"/>
      <c r="J26" s="125"/>
      <c r="K26" s="46"/>
    </row>
    <row r="27" spans="1:11">
      <c r="A27" s="55"/>
      <c r="B27" s="759" t="s">
        <v>30</v>
      </c>
      <c r="C27" s="759"/>
      <c r="D27" s="126">
        <f>IF(ESF!D30&lt;ESF!E30,ESF!E30-ESF!D30,0)</f>
        <v>0</v>
      </c>
      <c r="E27" s="126">
        <f>IF(D27&gt;0,0,ESF!D30-ESF!E30)</f>
        <v>0</v>
      </c>
      <c r="F27" s="49"/>
      <c r="G27" s="759" t="s">
        <v>29</v>
      </c>
      <c r="H27" s="759"/>
      <c r="I27" s="126">
        <f>IF(ESF!I29&gt;ESF!J29,ESF!I29-ESF!J29,0)</f>
        <v>0</v>
      </c>
      <c r="J27" s="126">
        <f>IF(I27&gt;0,0,ESF!J29-ESF!I29)</f>
        <v>0</v>
      </c>
      <c r="K27" s="46"/>
    </row>
    <row r="28" spans="1:11">
      <c r="A28" s="55"/>
      <c r="B28" s="759" t="s">
        <v>32</v>
      </c>
      <c r="C28" s="759"/>
      <c r="D28" s="126">
        <f>IF(ESF!D31&lt;ESF!E31,ESF!E31-ESF!D31,0)</f>
        <v>0</v>
      </c>
      <c r="E28" s="126">
        <f>IF(D28&gt;0,0,ESF!D31-ESF!E31)</f>
        <v>7976962.6099999845</v>
      </c>
      <c r="F28" s="49"/>
      <c r="G28" s="759" t="s">
        <v>31</v>
      </c>
      <c r="H28" s="759"/>
      <c r="I28" s="126">
        <f>IF(ESF!I30&gt;ESF!J30,ESF!I30-ESF!J30,0)</f>
        <v>0</v>
      </c>
      <c r="J28" s="126">
        <f>IF(I28&gt;0,0,ESF!J30-ESF!I30)</f>
        <v>0</v>
      </c>
      <c r="K28" s="46"/>
    </row>
    <row r="29" spans="1:11">
      <c r="A29" s="55"/>
      <c r="B29" s="759" t="s">
        <v>34</v>
      </c>
      <c r="C29" s="759"/>
      <c r="D29" s="126">
        <f>IF(ESF!D32&lt;ESF!E32,ESF!E32-ESF!D32,0)</f>
        <v>0</v>
      </c>
      <c r="E29" s="126">
        <f>IF(D29&gt;0,0,ESF!D32-ESF!E32)</f>
        <v>1906131.6400000006</v>
      </c>
      <c r="F29" s="49"/>
      <c r="G29" s="759" t="s">
        <v>33</v>
      </c>
      <c r="H29" s="759"/>
      <c r="I29" s="126">
        <f>IF(ESF!I31&gt;ESF!J31,ESF!I31-ESF!J31,0)</f>
        <v>0</v>
      </c>
      <c r="J29" s="126">
        <f>IF(I29&gt;0,0,ESF!J31-ESF!I31)</f>
        <v>0</v>
      </c>
      <c r="K29" s="46"/>
    </row>
    <row r="30" spans="1:11">
      <c r="A30" s="55"/>
      <c r="B30" s="759" t="s">
        <v>36</v>
      </c>
      <c r="C30" s="759"/>
      <c r="D30" s="126">
        <f>IF(ESF!D33&lt;ESF!E33,ESF!E33-ESF!D33,0)</f>
        <v>0</v>
      </c>
      <c r="E30" s="126">
        <f>IF(D30&gt;0,0,ESF!D33-ESF!E33)</f>
        <v>0</v>
      </c>
      <c r="F30" s="49"/>
      <c r="G30" s="759" t="s">
        <v>35</v>
      </c>
      <c r="H30" s="759"/>
      <c r="I30" s="126">
        <f>IF(ESF!I32&gt;ESF!J32,ESF!I32-ESF!J32,0)</f>
        <v>0</v>
      </c>
      <c r="J30" s="126">
        <f>IF(I30&gt;0,0,ESF!J32-ESF!I32)</f>
        <v>0</v>
      </c>
      <c r="K30" s="46"/>
    </row>
    <row r="31" spans="1:11" ht="26.1" customHeight="1">
      <c r="A31" s="55"/>
      <c r="B31" s="761" t="s">
        <v>38</v>
      </c>
      <c r="C31" s="761"/>
      <c r="D31" s="126">
        <f>IF(ESF!D34&lt;ESF!E34,ESF!E34-ESF!D34,0)</f>
        <v>0</v>
      </c>
      <c r="E31" s="126">
        <f>IF(D31&gt;0,0,ESF!D34-ESF!E34)</f>
        <v>0</v>
      </c>
      <c r="F31" s="49"/>
      <c r="G31" s="761" t="s">
        <v>37</v>
      </c>
      <c r="H31" s="761"/>
      <c r="I31" s="126">
        <f>IF(ESF!I33&gt;ESF!J33,ESF!I33-ESF!J33,0)</f>
        <v>0</v>
      </c>
      <c r="J31" s="126">
        <f>IF(I31&gt;0,0,ESF!J33-ESF!I33)</f>
        <v>0</v>
      </c>
      <c r="K31" s="46"/>
    </row>
    <row r="32" spans="1:11">
      <c r="A32" s="55"/>
      <c r="B32" s="759" t="s">
        <v>40</v>
      </c>
      <c r="C32" s="759"/>
      <c r="D32" s="126">
        <f>IF(ESF!D35&lt;ESF!E35,ESF!E35-ESF!D35,0)</f>
        <v>0</v>
      </c>
      <c r="E32" s="126">
        <f>IF(D32&gt;0,0,ESF!D35-ESF!E35)</f>
        <v>0</v>
      </c>
      <c r="F32" s="49"/>
      <c r="G32" s="759" t="s">
        <v>39</v>
      </c>
      <c r="H32" s="759"/>
      <c r="I32" s="126">
        <f>IF(ESF!I34&gt;ESF!J34,ESF!I34-ESF!J34,0)</f>
        <v>0</v>
      </c>
      <c r="J32" s="126">
        <f>IF(I32&gt;0,0,ESF!J34-ESF!I34)</f>
        <v>0</v>
      </c>
      <c r="K32" s="46"/>
    </row>
    <row r="33" spans="1:11" ht="25.5" customHeight="1">
      <c r="A33" s="55"/>
      <c r="B33" s="761" t="s">
        <v>41</v>
      </c>
      <c r="C33" s="761"/>
      <c r="D33" s="126">
        <f>IF(ESF!D36&lt;ESF!E36,ESF!E36-ESF!D36,0)</f>
        <v>0</v>
      </c>
      <c r="E33" s="126">
        <f>IF(D33&gt;0,0,ESF!D36-ESF!E36)</f>
        <v>0</v>
      </c>
      <c r="F33" s="49"/>
      <c r="G33" s="57"/>
      <c r="H33" s="57"/>
      <c r="I33" s="127"/>
      <c r="J33" s="127"/>
      <c r="K33" s="46"/>
    </row>
    <row r="34" spans="1:11">
      <c r="A34" s="55"/>
      <c r="B34" s="759" t="s">
        <v>43</v>
      </c>
      <c r="C34" s="759"/>
      <c r="D34" s="126">
        <f>IF(ESF!D37&lt;ESF!E37,ESF!E37-ESF!D37,0)</f>
        <v>0</v>
      </c>
      <c r="E34" s="126">
        <f>IF(D34&gt;0,0,ESF!D37-ESF!E37)</f>
        <v>0</v>
      </c>
      <c r="F34" s="49"/>
      <c r="G34" s="763" t="s">
        <v>46</v>
      </c>
      <c r="H34" s="763"/>
      <c r="I34" s="124">
        <f>I36+I42+I50</f>
        <v>67817299.069999963</v>
      </c>
      <c r="J34" s="124">
        <f>J36+J42+J50</f>
        <v>2760222.3300000057</v>
      </c>
      <c r="K34" s="46"/>
    </row>
    <row r="35" spans="1:11">
      <c r="A35" s="52"/>
      <c r="B35" s="57"/>
      <c r="C35" s="84"/>
      <c r="D35" s="127"/>
      <c r="E35" s="127"/>
      <c r="F35" s="49"/>
      <c r="G35" s="57"/>
      <c r="H35" s="57"/>
      <c r="I35" s="125"/>
      <c r="J35" s="125"/>
      <c r="K35" s="46"/>
    </row>
    <row r="36" spans="1:11">
      <c r="A36" s="55"/>
      <c r="B36" s="31"/>
      <c r="C36" s="31"/>
      <c r="D36" s="31"/>
      <c r="E36" s="31"/>
      <c r="F36" s="49"/>
      <c r="G36" s="763" t="s">
        <v>48</v>
      </c>
      <c r="H36" s="763"/>
      <c r="I36" s="124">
        <f>SUM(I38:I40)</f>
        <v>33830750.159999967</v>
      </c>
      <c r="J36" s="124">
        <f>SUM(J38:J40)</f>
        <v>0</v>
      </c>
      <c r="K36" s="46"/>
    </row>
    <row r="37" spans="1:11">
      <c r="A37" s="52"/>
      <c r="B37" s="31"/>
      <c r="C37" s="31"/>
      <c r="D37" s="31"/>
      <c r="E37" s="31"/>
      <c r="F37" s="49"/>
      <c r="G37" s="57"/>
      <c r="H37" s="57"/>
      <c r="I37" s="125"/>
      <c r="J37" s="125"/>
      <c r="K37" s="46"/>
    </row>
    <row r="38" spans="1:11">
      <c r="A38" s="55"/>
      <c r="B38" s="31"/>
      <c r="C38" s="31"/>
      <c r="D38" s="31"/>
      <c r="E38" s="31"/>
      <c r="F38" s="49"/>
      <c r="G38" s="759" t="s">
        <v>49</v>
      </c>
      <c r="H38" s="759"/>
      <c r="I38" s="126">
        <f>IF(ESF!I44&gt;ESF!J44,ESF!I44-ESF!J44,0)</f>
        <v>33830750.159999967</v>
      </c>
      <c r="J38" s="126">
        <f>IF(I38&gt;0,0,ESF!J44-ESF!I44)</f>
        <v>0</v>
      </c>
      <c r="K38" s="46"/>
    </row>
    <row r="39" spans="1:11">
      <c r="A39" s="52"/>
      <c r="B39" s="31"/>
      <c r="C39" s="31"/>
      <c r="D39" s="31"/>
      <c r="E39" s="31"/>
      <c r="F39" s="49"/>
      <c r="G39" s="759" t="s">
        <v>50</v>
      </c>
      <c r="H39" s="759"/>
      <c r="I39" s="126">
        <f>IF(ESF!I45&gt;ESF!J45,ESF!I45-ESF!J45,0)</f>
        <v>0</v>
      </c>
      <c r="J39" s="126">
        <f>IF(I39&gt;0,0,ESF!J45-ESF!I45)</f>
        <v>0</v>
      </c>
      <c r="K39" s="46"/>
    </row>
    <row r="40" spans="1:11">
      <c r="A40" s="55"/>
      <c r="B40" s="31"/>
      <c r="C40" s="31"/>
      <c r="D40" s="31"/>
      <c r="E40" s="31"/>
      <c r="F40" s="49"/>
      <c r="G40" s="759" t="s">
        <v>51</v>
      </c>
      <c r="H40" s="759"/>
      <c r="I40" s="126">
        <f>IF(ESF!I46&gt;ESF!J46,ESF!I46-ESF!J46,0)</f>
        <v>0</v>
      </c>
      <c r="J40" s="126">
        <f>IF(I40&gt;0,0,ESF!J46-ESF!I46)</f>
        <v>0</v>
      </c>
      <c r="K40" s="46"/>
    </row>
    <row r="41" spans="1:11">
      <c r="A41" s="55"/>
      <c r="B41" s="31"/>
      <c r="C41" s="31"/>
      <c r="D41" s="31"/>
      <c r="E41" s="31"/>
      <c r="F41" s="49"/>
      <c r="G41" s="57"/>
      <c r="H41" s="57"/>
      <c r="I41" s="125"/>
      <c r="J41" s="125"/>
      <c r="K41" s="46"/>
    </row>
    <row r="42" spans="1:11">
      <c r="A42" s="55"/>
      <c r="B42" s="31"/>
      <c r="C42" s="31"/>
      <c r="D42" s="31"/>
      <c r="E42" s="31"/>
      <c r="F42" s="49"/>
      <c r="G42" s="763" t="s">
        <v>52</v>
      </c>
      <c r="H42" s="763"/>
      <c r="I42" s="124">
        <f>SUM(I44:I48)</f>
        <v>33986548.909999996</v>
      </c>
      <c r="J42" s="124">
        <f>SUM(J44:J48)</f>
        <v>2760222.3300000057</v>
      </c>
      <c r="K42" s="46"/>
    </row>
    <row r="43" spans="1:11">
      <c r="A43" s="55"/>
      <c r="B43" s="31"/>
      <c r="C43" s="31"/>
      <c r="D43" s="31"/>
      <c r="E43" s="31"/>
      <c r="F43" s="49"/>
      <c r="G43" s="57"/>
      <c r="H43" s="57"/>
      <c r="I43" s="125"/>
      <c r="J43" s="125"/>
      <c r="K43" s="46"/>
    </row>
    <row r="44" spans="1:11">
      <c r="A44" s="55"/>
      <c r="B44" s="31"/>
      <c r="C44" s="31"/>
      <c r="D44" s="31"/>
      <c r="E44" s="31"/>
      <c r="F44" s="49"/>
      <c r="G44" s="759" t="s">
        <v>53</v>
      </c>
      <c r="H44" s="759"/>
      <c r="I44" s="126">
        <f>IF(ESF!I50&gt;ESF!J50,ESF!I50-ESF!J50,0)</f>
        <v>33986548.909999996</v>
      </c>
      <c r="J44" s="126">
        <f>IF(I44&gt;0,0,ESF!J50-ESF!I50)</f>
        <v>0</v>
      </c>
      <c r="K44" s="46"/>
    </row>
    <row r="45" spans="1:11">
      <c r="A45" s="55"/>
      <c r="B45" s="31"/>
      <c r="C45" s="31"/>
      <c r="D45" s="31"/>
      <c r="E45" s="31"/>
      <c r="F45" s="49"/>
      <c r="G45" s="759" t="s">
        <v>54</v>
      </c>
      <c r="H45" s="759"/>
      <c r="I45" s="126">
        <f>IF(ESF!I51&gt;ESF!J51,ESF!I51-ESF!J51,0)</f>
        <v>0</v>
      </c>
      <c r="J45" s="126">
        <f>IF(I45&gt;0,0,ESF!J51-ESF!I51)</f>
        <v>2760222.3300000057</v>
      </c>
      <c r="K45" s="46"/>
    </row>
    <row r="46" spans="1:11">
      <c r="A46" s="55"/>
      <c r="B46" s="31"/>
      <c r="C46" s="31"/>
      <c r="D46" s="31"/>
      <c r="E46" s="31"/>
      <c r="F46" s="49"/>
      <c r="G46" s="759" t="s">
        <v>55</v>
      </c>
      <c r="H46" s="759"/>
      <c r="I46" s="126">
        <f>IF(ESF!I52&gt;ESF!J52,ESF!I52-ESF!J52,0)</f>
        <v>0</v>
      </c>
      <c r="J46" s="126">
        <f>IF(I46&gt;0,0,ESF!J52-ESF!I52)</f>
        <v>0</v>
      </c>
      <c r="K46" s="46"/>
    </row>
    <row r="47" spans="1:11">
      <c r="A47" s="55"/>
      <c r="B47" s="31"/>
      <c r="C47" s="31"/>
      <c r="D47" s="31"/>
      <c r="E47" s="31"/>
      <c r="F47" s="49"/>
      <c r="G47" s="759" t="s">
        <v>56</v>
      </c>
      <c r="H47" s="759"/>
      <c r="I47" s="126">
        <f>IF(ESF!I53&gt;ESF!J53,ESF!I53-ESF!J53,0)</f>
        <v>0</v>
      </c>
      <c r="J47" s="126">
        <f>IF(I47&gt;0,0,ESF!J53-ESF!I53)</f>
        <v>0</v>
      </c>
      <c r="K47" s="46"/>
    </row>
    <row r="48" spans="1:11">
      <c r="A48" s="52"/>
      <c r="B48" s="31"/>
      <c r="C48" s="31"/>
      <c r="D48" s="31"/>
      <c r="E48" s="31"/>
      <c r="F48" s="49"/>
      <c r="G48" s="759" t="s">
        <v>57</v>
      </c>
      <c r="H48" s="759"/>
      <c r="I48" s="126">
        <f>IF(ESF!I54&gt;ESF!J54,ESF!I54-ESF!J54,0)</f>
        <v>0</v>
      </c>
      <c r="J48" s="126">
        <f>IF(I48&gt;0,0,ESF!J54-ESF!I54)</f>
        <v>0</v>
      </c>
      <c r="K48" s="46"/>
    </row>
    <row r="49" spans="1:11">
      <c r="A49" s="55"/>
      <c r="B49" s="31"/>
      <c r="C49" s="31"/>
      <c r="D49" s="31"/>
      <c r="E49" s="31"/>
      <c r="F49" s="49"/>
      <c r="G49" s="57"/>
      <c r="H49" s="57"/>
      <c r="I49" s="125"/>
      <c r="J49" s="125"/>
      <c r="K49" s="46"/>
    </row>
    <row r="50" spans="1:11" ht="26.1" customHeight="1">
      <c r="A50" s="52"/>
      <c r="B50" s="31"/>
      <c r="C50" s="31"/>
      <c r="D50" s="31"/>
      <c r="E50" s="31"/>
      <c r="F50" s="49"/>
      <c r="G50" s="763" t="s">
        <v>77</v>
      </c>
      <c r="H50" s="763"/>
      <c r="I50" s="124">
        <f>SUM(I52:I53)</f>
        <v>0</v>
      </c>
      <c r="J50" s="124">
        <f>SUM(J52:J53)</f>
        <v>0</v>
      </c>
      <c r="K50" s="46"/>
    </row>
    <row r="51" spans="1:11">
      <c r="A51" s="55"/>
      <c r="B51" s="31"/>
      <c r="C51" s="31"/>
      <c r="D51" s="31"/>
      <c r="E51" s="31"/>
      <c r="F51" s="49"/>
      <c r="G51" s="57"/>
      <c r="H51" s="57"/>
      <c r="I51" s="125"/>
      <c r="J51" s="125"/>
      <c r="K51" s="46"/>
    </row>
    <row r="52" spans="1:11">
      <c r="A52" s="55"/>
      <c r="B52" s="31"/>
      <c r="C52" s="31"/>
      <c r="D52" s="31"/>
      <c r="E52" s="31"/>
      <c r="F52" s="49"/>
      <c r="G52" s="759" t="s">
        <v>59</v>
      </c>
      <c r="H52" s="759"/>
      <c r="I52" s="126">
        <f>IF(ESF!I58&gt;ESF!J58,ESF!I58-ESF!J58,0)</f>
        <v>0</v>
      </c>
      <c r="J52" s="126">
        <f>IF(I52&gt;0,0,ESF!J58-ESF!I58)</f>
        <v>0</v>
      </c>
      <c r="K52" s="46"/>
    </row>
    <row r="53" spans="1:11" ht="19.5" customHeight="1">
      <c r="A53" s="128"/>
      <c r="B53" s="71"/>
      <c r="C53" s="71"/>
      <c r="D53" s="71"/>
      <c r="E53" s="71"/>
      <c r="F53" s="114"/>
      <c r="G53" s="794" t="s">
        <v>60</v>
      </c>
      <c r="H53" s="794"/>
      <c r="I53" s="129">
        <f>IF(ESF!I59&gt;ESF!J59,ESF!I59-ESF!J59,0)</f>
        <v>0</v>
      </c>
      <c r="J53" s="129">
        <f>IF(I53&gt;0,0,ESF!J59-ESF!I59)</f>
        <v>0</v>
      </c>
      <c r="K53" s="73"/>
    </row>
    <row r="54" spans="1:11" ht="6" customHeight="1">
      <c r="A54" s="130"/>
      <c r="B54" s="71"/>
      <c r="C54" s="74"/>
      <c r="D54" s="75"/>
      <c r="E54" s="76"/>
      <c r="F54" s="76"/>
      <c r="G54" s="71"/>
      <c r="H54" s="131"/>
      <c r="I54" s="75"/>
      <c r="J54" s="76"/>
      <c r="K54" s="76"/>
    </row>
    <row r="55" spans="1:11" ht="6" customHeight="1">
      <c r="A55" s="31"/>
      <c r="C55" s="58"/>
      <c r="D55" s="79"/>
      <c r="E55" s="80"/>
      <c r="F55" s="80"/>
      <c r="H55" s="132"/>
      <c r="I55" s="79"/>
      <c r="J55" s="80"/>
      <c r="K55" s="80"/>
    </row>
    <row r="56" spans="1:11" ht="6" customHeight="1">
      <c r="B56" s="58"/>
      <c r="C56" s="79"/>
      <c r="D56" s="80"/>
      <c r="E56" s="80"/>
      <c r="G56" s="81"/>
      <c r="H56" s="133"/>
      <c r="I56" s="80"/>
      <c r="J56" s="80"/>
    </row>
    <row r="57" spans="1:11" ht="15" customHeight="1">
      <c r="B57" s="770" t="s">
        <v>76</v>
      </c>
      <c r="C57" s="770"/>
      <c r="D57" s="770"/>
      <c r="E57" s="770"/>
      <c r="F57" s="770"/>
      <c r="G57" s="770"/>
      <c r="H57" s="770"/>
      <c r="I57" s="770"/>
      <c r="J57" s="770"/>
    </row>
    <row r="58" spans="1:11" ht="9.75" customHeight="1">
      <c r="B58" s="58"/>
      <c r="C58" s="79"/>
      <c r="D58" s="80"/>
      <c r="E58" s="80"/>
      <c r="G58" s="81"/>
      <c r="H58" s="133"/>
      <c r="I58" s="80"/>
      <c r="J58" s="80"/>
    </row>
    <row r="59" spans="1:11" ht="50.1" customHeight="1">
      <c r="B59" s="58"/>
      <c r="C59" s="134"/>
      <c r="D59" s="135"/>
      <c r="E59" s="80"/>
      <c r="G59" s="136"/>
      <c r="H59" s="137"/>
      <c r="I59" s="80"/>
      <c r="J59" s="80"/>
    </row>
    <row r="60" spans="1:11" ht="14.1" customHeight="1">
      <c r="B60" s="83"/>
      <c r="C60" s="767" t="s">
        <v>551</v>
      </c>
      <c r="D60" s="767"/>
      <c r="E60" s="80"/>
      <c r="F60" s="80"/>
      <c r="G60" s="765" t="s">
        <v>552</v>
      </c>
      <c r="H60" s="765"/>
      <c r="I60" s="84"/>
      <c r="J60" s="80"/>
    </row>
    <row r="61" spans="1:11" ht="14.1" customHeight="1">
      <c r="B61" s="85"/>
      <c r="C61" s="764" t="s">
        <v>553</v>
      </c>
      <c r="D61" s="764"/>
      <c r="E61" s="86"/>
      <c r="F61" s="86"/>
      <c r="G61" s="766" t="s">
        <v>554</v>
      </c>
      <c r="H61" s="766"/>
      <c r="I61" s="84"/>
      <c r="J61" s="80"/>
    </row>
    <row r="62" spans="1:11">
      <c r="A62" s="113"/>
      <c r="F62" s="49"/>
    </row>
    <row r="76" spans="11:11">
      <c r="K76" s="24" t="s">
        <v>1077</v>
      </c>
    </row>
  </sheetData>
  <sheetProtection formatCells="0" selectLockedCells="1"/>
  <mergeCells count="62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E5:G5"/>
    <mergeCell ref="A3:K3"/>
    <mergeCell ref="A4:K4"/>
  </mergeCells>
  <printOptions horizontalCentered="1" verticalCentered="1"/>
  <pageMargins left="0" right="0" top="0.25" bottom="0.59055118110236227" header="0" footer="0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04" t="s">
        <v>1</v>
      </c>
      <c r="B2" s="804"/>
      <c r="C2" s="804"/>
      <c r="D2" s="804"/>
      <c r="E2" s="13" t="e">
        <f>ESF!#REF!</f>
        <v>#REF!</v>
      </c>
    </row>
    <row r="3" spans="1:5">
      <c r="A3" s="804" t="s">
        <v>3</v>
      </c>
      <c r="B3" s="804"/>
      <c r="C3" s="804"/>
      <c r="D3" s="804"/>
      <c r="E3" s="13">
        <f>ESF!C5</f>
        <v>0</v>
      </c>
    </row>
    <row r="4" spans="1:5">
      <c r="A4" s="804" t="s">
        <v>2</v>
      </c>
      <c r="B4" s="804"/>
      <c r="C4" s="804"/>
      <c r="D4" s="804"/>
      <c r="E4" s="14"/>
    </row>
    <row r="5" spans="1:5">
      <c r="A5" s="804" t="s">
        <v>71</v>
      </c>
      <c r="B5" s="804"/>
      <c r="C5" s="804"/>
      <c r="D5" s="804"/>
      <c r="E5" t="s">
        <v>69</v>
      </c>
    </row>
    <row r="6" spans="1:5">
      <c r="A6" s="6"/>
      <c r="B6" s="6"/>
      <c r="C6" s="799" t="s">
        <v>4</v>
      </c>
      <c r="D6" s="799"/>
      <c r="E6" s="1">
        <v>2013</v>
      </c>
    </row>
    <row r="7" spans="1:5">
      <c r="A7" s="795" t="s">
        <v>67</v>
      </c>
      <c r="B7" s="796" t="s">
        <v>7</v>
      </c>
      <c r="C7" s="797" t="s">
        <v>9</v>
      </c>
      <c r="D7" s="797"/>
      <c r="E7" s="8">
        <f>ESF!D16</f>
        <v>67972265.640000001</v>
      </c>
    </row>
    <row r="8" spans="1:5">
      <c r="A8" s="795"/>
      <c r="B8" s="796"/>
      <c r="C8" s="797" t="s">
        <v>11</v>
      </c>
      <c r="D8" s="797"/>
      <c r="E8" s="8">
        <f>ESF!D17</f>
        <v>193829.17</v>
      </c>
    </row>
    <row r="9" spans="1:5">
      <c r="A9" s="795"/>
      <c r="B9" s="796"/>
      <c r="C9" s="797" t="s">
        <v>13</v>
      </c>
      <c r="D9" s="797"/>
      <c r="E9" s="8">
        <f>ESF!D18</f>
        <v>10346172.68</v>
      </c>
    </row>
    <row r="10" spans="1:5">
      <c r="A10" s="795"/>
      <c r="B10" s="796"/>
      <c r="C10" s="797" t="s">
        <v>15</v>
      </c>
      <c r="D10" s="797"/>
      <c r="E10" s="8">
        <f>ESF!D19</f>
        <v>0</v>
      </c>
    </row>
    <row r="11" spans="1:5">
      <c r="A11" s="795"/>
      <c r="B11" s="796"/>
      <c r="C11" s="797" t="s">
        <v>17</v>
      </c>
      <c r="D11" s="797"/>
      <c r="E11" s="8">
        <f>ESF!D20</f>
        <v>0</v>
      </c>
    </row>
    <row r="12" spans="1:5">
      <c r="A12" s="795"/>
      <c r="B12" s="796"/>
      <c r="C12" s="797" t="s">
        <v>19</v>
      </c>
      <c r="D12" s="797"/>
      <c r="E12" s="8">
        <f>ESF!D21</f>
        <v>0</v>
      </c>
    </row>
    <row r="13" spans="1:5">
      <c r="A13" s="795"/>
      <c r="B13" s="796"/>
      <c r="C13" s="797" t="s">
        <v>21</v>
      </c>
      <c r="D13" s="797"/>
      <c r="E13" s="8">
        <f>ESF!D22</f>
        <v>0</v>
      </c>
    </row>
    <row r="14" spans="1:5" ht="15.75" thickBot="1">
      <c r="A14" s="795"/>
      <c r="B14" s="4"/>
      <c r="C14" s="798" t="s">
        <v>24</v>
      </c>
      <c r="D14" s="798"/>
      <c r="E14" s="9">
        <f>ESF!D24</f>
        <v>78512267.49000001</v>
      </c>
    </row>
    <row r="15" spans="1:5">
      <c r="A15" s="795"/>
      <c r="B15" s="796" t="s">
        <v>26</v>
      </c>
      <c r="C15" s="797" t="s">
        <v>28</v>
      </c>
      <c r="D15" s="797"/>
      <c r="E15" s="8">
        <f>ESF!D29</f>
        <v>0</v>
      </c>
    </row>
    <row r="16" spans="1:5">
      <c r="A16" s="795"/>
      <c r="B16" s="796"/>
      <c r="C16" s="797" t="s">
        <v>30</v>
      </c>
      <c r="D16" s="797"/>
      <c r="E16" s="8">
        <f>ESF!D30</f>
        <v>0</v>
      </c>
    </row>
    <row r="17" spans="1:5">
      <c r="A17" s="795"/>
      <c r="B17" s="796"/>
      <c r="C17" s="797" t="s">
        <v>32</v>
      </c>
      <c r="D17" s="797"/>
      <c r="E17" s="8">
        <f>ESF!D31</f>
        <v>226879461.16999999</v>
      </c>
    </row>
    <row r="18" spans="1:5">
      <c r="A18" s="795"/>
      <c r="B18" s="796"/>
      <c r="C18" s="797" t="s">
        <v>34</v>
      </c>
      <c r="D18" s="797"/>
      <c r="E18" s="8">
        <f>ESF!D32</f>
        <v>98220531.329999998</v>
      </c>
    </row>
    <row r="19" spans="1:5">
      <c r="A19" s="795"/>
      <c r="B19" s="796"/>
      <c r="C19" s="797" t="s">
        <v>36</v>
      </c>
      <c r="D19" s="797"/>
      <c r="E19" s="8">
        <f>ESF!D33</f>
        <v>0</v>
      </c>
    </row>
    <row r="20" spans="1:5">
      <c r="A20" s="795"/>
      <c r="B20" s="796"/>
      <c r="C20" s="797" t="s">
        <v>38</v>
      </c>
      <c r="D20" s="797"/>
      <c r="E20" s="8">
        <f>ESF!D34</f>
        <v>-63875546.490000002</v>
      </c>
    </row>
    <row r="21" spans="1:5">
      <c r="A21" s="795"/>
      <c r="B21" s="796"/>
      <c r="C21" s="797" t="s">
        <v>40</v>
      </c>
      <c r="D21" s="797"/>
      <c r="E21" s="8">
        <f>ESF!D35</f>
        <v>0</v>
      </c>
    </row>
    <row r="22" spans="1:5">
      <c r="A22" s="795"/>
      <c r="B22" s="796"/>
      <c r="C22" s="797" t="s">
        <v>41</v>
      </c>
      <c r="D22" s="797"/>
      <c r="E22" s="8">
        <f>ESF!D36</f>
        <v>0</v>
      </c>
    </row>
    <row r="23" spans="1:5">
      <c r="A23" s="795"/>
      <c r="B23" s="796"/>
      <c r="C23" s="797" t="s">
        <v>43</v>
      </c>
      <c r="D23" s="797"/>
      <c r="E23" s="8">
        <f>ESF!D37</f>
        <v>0</v>
      </c>
    </row>
    <row r="24" spans="1:5" ht="15.75" thickBot="1">
      <c r="A24" s="795"/>
      <c r="B24" s="4"/>
      <c r="C24" s="798" t="s">
        <v>45</v>
      </c>
      <c r="D24" s="798"/>
      <c r="E24" s="9">
        <f>ESF!D39</f>
        <v>261224446.00999999</v>
      </c>
    </row>
    <row r="25" spans="1:5" ht="15.75" thickBot="1">
      <c r="A25" s="795"/>
      <c r="B25" s="2"/>
      <c r="C25" s="798" t="s">
        <v>47</v>
      </c>
      <c r="D25" s="798"/>
      <c r="E25" s="9">
        <f>ESF!D41</f>
        <v>339736713.5</v>
      </c>
    </row>
    <row r="26" spans="1:5">
      <c r="A26" s="795" t="s">
        <v>68</v>
      </c>
      <c r="B26" s="796" t="s">
        <v>8</v>
      </c>
      <c r="C26" s="797" t="s">
        <v>10</v>
      </c>
      <c r="D26" s="797"/>
      <c r="E26" s="8">
        <f>ESF!I16</f>
        <v>3008879.56</v>
      </c>
    </row>
    <row r="27" spans="1:5">
      <c r="A27" s="795"/>
      <c r="B27" s="796"/>
      <c r="C27" s="797" t="s">
        <v>12</v>
      </c>
      <c r="D27" s="797"/>
      <c r="E27" s="8">
        <f>ESF!I17</f>
        <v>0</v>
      </c>
    </row>
    <row r="28" spans="1:5">
      <c r="A28" s="795"/>
      <c r="B28" s="796"/>
      <c r="C28" s="797" t="s">
        <v>14</v>
      </c>
      <c r="D28" s="797"/>
      <c r="E28" s="8">
        <f>ESF!I18</f>
        <v>0</v>
      </c>
    </row>
    <row r="29" spans="1:5">
      <c r="A29" s="795"/>
      <c r="B29" s="796"/>
      <c r="C29" s="797" t="s">
        <v>16</v>
      </c>
      <c r="D29" s="797"/>
      <c r="E29" s="8">
        <f>ESF!I19</f>
        <v>0</v>
      </c>
    </row>
    <row r="30" spans="1:5">
      <c r="A30" s="795"/>
      <c r="B30" s="796"/>
      <c r="C30" s="797" t="s">
        <v>18</v>
      </c>
      <c r="D30" s="797"/>
      <c r="E30" s="8">
        <f>ESF!I20</f>
        <v>0</v>
      </c>
    </row>
    <row r="31" spans="1:5">
      <c r="A31" s="795"/>
      <c r="B31" s="796"/>
      <c r="C31" s="797" t="s">
        <v>20</v>
      </c>
      <c r="D31" s="797"/>
      <c r="E31" s="8">
        <f>ESF!I21</f>
        <v>0</v>
      </c>
    </row>
    <row r="32" spans="1:5">
      <c r="A32" s="795"/>
      <c r="B32" s="796"/>
      <c r="C32" s="797" t="s">
        <v>22</v>
      </c>
      <c r="D32" s="797"/>
      <c r="E32" s="8">
        <f>ESF!I22</f>
        <v>0</v>
      </c>
    </row>
    <row r="33" spans="1:5">
      <c r="A33" s="795"/>
      <c r="B33" s="796"/>
      <c r="C33" s="797" t="s">
        <v>23</v>
      </c>
      <c r="D33" s="797"/>
      <c r="E33" s="8">
        <f>ESF!I23</f>
        <v>33036.94</v>
      </c>
    </row>
    <row r="34" spans="1:5" ht="15.75" thickBot="1">
      <c r="A34" s="795"/>
      <c r="B34" s="4"/>
      <c r="C34" s="798" t="s">
        <v>25</v>
      </c>
      <c r="D34" s="798"/>
      <c r="E34" s="9">
        <f>ESF!I25</f>
        <v>3041916.5</v>
      </c>
    </row>
    <row r="35" spans="1:5">
      <c r="A35" s="795"/>
      <c r="B35" s="796" t="s">
        <v>27</v>
      </c>
      <c r="C35" s="797" t="s">
        <v>29</v>
      </c>
      <c r="D35" s="797"/>
      <c r="E35" s="8">
        <f>ESF!I29</f>
        <v>0</v>
      </c>
    </row>
    <row r="36" spans="1:5">
      <c r="A36" s="795"/>
      <c r="B36" s="796"/>
      <c r="C36" s="797" t="s">
        <v>31</v>
      </c>
      <c r="D36" s="797"/>
      <c r="E36" s="8">
        <f>ESF!I30</f>
        <v>0</v>
      </c>
    </row>
    <row r="37" spans="1:5">
      <c r="A37" s="795"/>
      <c r="B37" s="796"/>
      <c r="C37" s="797" t="s">
        <v>33</v>
      </c>
      <c r="D37" s="797"/>
      <c r="E37" s="8">
        <f>ESF!I31</f>
        <v>0</v>
      </c>
    </row>
    <row r="38" spans="1:5">
      <c r="A38" s="795"/>
      <c r="B38" s="796"/>
      <c r="C38" s="797" t="s">
        <v>35</v>
      </c>
      <c r="D38" s="797"/>
      <c r="E38" s="8">
        <f>ESF!I32</f>
        <v>0</v>
      </c>
    </row>
    <row r="39" spans="1:5">
      <c r="A39" s="795"/>
      <c r="B39" s="796"/>
      <c r="C39" s="797" t="s">
        <v>37</v>
      </c>
      <c r="D39" s="797"/>
      <c r="E39" s="8">
        <f>ESF!I33</f>
        <v>0</v>
      </c>
    </row>
    <row r="40" spans="1:5">
      <c r="A40" s="795"/>
      <c r="B40" s="796"/>
      <c r="C40" s="797" t="s">
        <v>39</v>
      </c>
      <c r="D40" s="797"/>
      <c r="E40" s="8">
        <f>ESF!I34</f>
        <v>0</v>
      </c>
    </row>
    <row r="41" spans="1:5" ht="15.75" thickBot="1">
      <c r="A41" s="795"/>
      <c r="B41" s="2"/>
      <c r="C41" s="798" t="s">
        <v>42</v>
      </c>
      <c r="D41" s="798"/>
      <c r="E41" s="9">
        <f>ESF!I36</f>
        <v>0</v>
      </c>
    </row>
    <row r="42" spans="1:5" ht="15.75" thickBot="1">
      <c r="A42" s="795"/>
      <c r="B42" s="2"/>
      <c r="C42" s="798" t="s">
        <v>44</v>
      </c>
      <c r="D42" s="798"/>
      <c r="E42" s="9">
        <f>ESF!I38</f>
        <v>3041916.5</v>
      </c>
    </row>
    <row r="43" spans="1:5">
      <c r="A43" s="3"/>
      <c r="B43" s="796" t="s">
        <v>46</v>
      </c>
      <c r="C43" s="800" t="s">
        <v>48</v>
      </c>
      <c r="D43" s="800"/>
      <c r="E43" s="10">
        <f>ESF!I42</f>
        <v>352157536.63999999</v>
      </c>
    </row>
    <row r="44" spans="1:5">
      <c r="A44" s="3"/>
      <c r="B44" s="796"/>
      <c r="C44" s="797" t="s">
        <v>49</v>
      </c>
      <c r="D44" s="797"/>
      <c r="E44" s="8">
        <f>ESF!I44</f>
        <v>346014215.39999998</v>
      </c>
    </row>
    <row r="45" spans="1:5">
      <c r="A45" s="3"/>
      <c r="B45" s="796"/>
      <c r="C45" s="797" t="s">
        <v>50</v>
      </c>
      <c r="D45" s="797"/>
      <c r="E45" s="8">
        <f>ESF!I45</f>
        <v>6143321.2400000002</v>
      </c>
    </row>
    <row r="46" spans="1:5">
      <c r="A46" s="3"/>
      <c r="B46" s="796"/>
      <c r="C46" s="797" t="s">
        <v>51</v>
      </c>
      <c r="D46" s="797"/>
      <c r="E46" s="8">
        <f>ESF!I46</f>
        <v>0</v>
      </c>
    </row>
    <row r="47" spans="1:5">
      <c r="A47" s="3"/>
      <c r="B47" s="796"/>
      <c r="C47" s="800" t="s">
        <v>52</v>
      </c>
      <c r="D47" s="800"/>
      <c r="E47" s="10">
        <f>ESF!I48</f>
        <v>-15462739.640000004</v>
      </c>
    </row>
    <row r="48" spans="1:5">
      <c r="A48" s="3"/>
      <c r="B48" s="796"/>
      <c r="C48" s="797" t="s">
        <v>53</v>
      </c>
      <c r="D48" s="797"/>
      <c r="E48" s="8">
        <f>ESF!I50</f>
        <v>32827254.199999999</v>
      </c>
    </row>
    <row r="49" spans="1:5">
      <c r="A49" s="3"/>
      <c r="B49" s="796"/>
      <c r="C49" s="797" t="s">
        <v>54</v>
      </c>
      <c r="D49" s="797"/>
      <c r="E49" s="8">
        <f>ESF!I51</f>
        <v>-48289993.840000004</v>
      </c>
    </row>
    <row r="50" spans="1:5">
      <c r="A50" s="3"/>
      <c r="B50" s="796"/>
      <c r="C50" s="797" t="s">
        <v>55</v>
      </c>
      <c r="D50" s="797"/>
      <c r="E50" s="8">
        <f>ESF!I52</f>
        <v>0</v>
      </c>
    </row>
    <row r="51" spans="1:5">
      <c r="A51" s="3"/>
      <c r="B51" s="796"/>
      <c r="C51" s="797" t="s">
        <v>56</v>
      </c>
      <c r="D51" s="797"/>
      <c r="E51" s="8">
        <f>ESF!I53</f>
        <v>0</v>
      </c>
    </row>
    <row r="52" spans="1:5">
      <c r="A52" s="3"/>
      <c r="B52" s="796"/>
      <c r="C52" s="797" t="s">
        <v>57</v>
      </c>
      <c r="D52" s="797"/>
      <c r="E52" s="8">
        <f>ESF!I54</f>
        <v>0</v>
      </c>
    </row>
    <row r="53" spans="1:5">
      <c r="A53" s="3"/>
      <c r="B53" s="796"/>
      <c r="C53" s="800" t="s">
        <v>58</v>
      </c>
      <c r="D53" s="800"/>
      <c r="E53" s="10">
        <f>ESF!I56</f>
        <v>0</v>
      </c>
    </row>
    <row r="54" spans="1:5">
      <c r="A54" s="3"/>
      <c r="B54" s="796"/>
      <c r="C54" s="797" t="s">
        <v>59</v>
      </c>
      <c r="D54" s="797"/>
      <c r="E54" s="8">
        <f>ESF!I58</f>
        <v>0</v>
      </c>
    </row>
    <row r="55" spans="1:5">
      <c r="A55" s="3"/>
      <c r="B55" s="796"/>
      <c r="C55" s="797" t="s">
        <v>60</v>
      </c>
      <c r="D55" s="797"/>
      <c r="E55" s="8">
        <f>ESF!I59</f>
        <v>0</v>
      </c>
    </row>
    <row r="56" spans="1:5" ht="15.75" thickBot="1">
      <c r="A56" s="3"/>
      <c r="B56" s="796"/>
      <c r="C56" s="798" t="s">
        <v>61</v>
      </c>
      <c r="D56" s="798"/>
      <c r="E56" s="9">
        <f>ESF!I61</f>
        <v>336694797</v>
      </c>
    </row>
    <row r="57" spans="1:5" ht="15.75" thickBot="1">
      <c r="A57" s="3"/>
      <c r="B57" s="2"/>
      <c r="C57" s="798" t="s">
        <v>62</v>
      </c>
      <c r="D57" s="798"/>
      <c r="E57" s="9">
        <f>ESF!I63</f>
        <v>339736713.5</v>
      </c>
    </row>
    <row r="58" spans="1:5">
      <c r="A58" s="3"/>
      <c r="B58" s="2"/>
      <c r="C58" s="799" t="s">
        <v>4</v>
      </c>
      <c r="D58" s="799"/>
      <c r="E58" s="1">
        <v>2012</v>
      </c>
    </row>
    <row r="59" spans="1:5">
      <c r="A59" s="795" t="s">
        <v>67</v>
      </c>
      <c r="B59" s="796" t="s">
        <v>7</v>
      </c>
      <c r="C59" s="797" t="s">
        <v>9</v>
      </c>
      <c r="D59" s="797"/>
      <c r="E59" s="8">
        <f>ESF!E16</f>
        <v>28602848.949999999</v>
      </c>
    </row>
    <row r="60" spans="1:5">
      <c r="A60" s="795"/>
      <c r="B60" s="796"/>
      <c r="C60" s="797" t="s">
        <v>11</v>
      </c>
      <c r="D60" s="797"/>
      <c r="E60" s="8">
        <f>ESF!E17</f>
        <v>18487803.27</v>
      </c>
    </row>
    <row r="61" spans="1:5">
      <c r="A61" s="795"/>
      <c r="B61" s="796"/>
      <c r="C61" s="797" t="s">
        <v>13</v>
      </c>
      <c r="D61" s="797"/>
      <c r="E61" s="8">
        <f>ESF!E18</f>
        <v>13493411.1</v>
      </c>
    </row>
    <row r="62" spans="1:5">
      <c r="A62" s="795"/>
      <c r="B62" s="796"/>
      <c r="C62" s="797" t="s">
        <v>15</v>
      </c>
      <c r="D62" s="797"/>
      <c r="E62" s="8">
        <f>ESF!E19</f>
        <v>0</v>
      </c>
    </row>
    <row r="63" spans="1:5">
      <c r="A63" s="795"/>
      <c r="B63" s="796"/>
      <c r="C63" s="797" t="s">
        <v>17</v>
      </c>
      <c r="D63" s="797"/>
      <c r="E63" s="8">
        <f>ESF!E20</f>
        <v>0</v>
      </c>
    </row>
    <row r="64" spans="1:5">
      <c r="A64" s="795"/>
      <c r="B64" s="796"/>
      <c r="C64" s="797" t="s">
        <v>19</v>
      </c>
      <c r="D64" s="797"/>
      <c r="E64" s="8">
        <f>ESF!E21</f>
        <v>0</v>
      </c>
    </row>
    <row r="65" spans="1:5">
      <c r="A65" s="795"/>
      <c r="B65" s="796"/>
      <c r="C65" s="797" t="s">
        <v>21</v>
      </c>
      <c r="D65" s="797"/>
      <c r="E65" s="8">
        <f>ESF!E22</f>
        <v>0</v>
      </c>
    </row>
    <row r="66" spans="1:5" ht="15.75" thickBot="1">
      <c r="A66" s="795"/>
      <c r="B66" s="4"/>
      <c r="C66" s="798" t="s">
        <v>24</v>
      </c>
      <c r="D66" s="798"/>
      <c r="E66" s="9">
        <f>ESF!E24</f>
        <v>60584063.32</v>
      </c>
    </row>
    <row r="67" spans="1:5">
      <c r="A67" s="795"/>
      <c r="B67" s="796" t="s">
        <v>26</v>
      </c>
      <c r="C67" s="797" t="s">
        <v>28</v>
      </c>
      <c r="D67" s="797"/>
      <c r="E67" s="8">
        <f>ESF!E29</f>
        <v>0</v>
      </c>
    </row>
    <row r="68" spans="1:5">
      <c r="A68" s="795"/>
      <c r="B68" s="796"/>
      <c r="C68" s="797" t="s">
        <v>30</v>
      </c>
      <c r="D68" s="797"/>
      <c r="E68" s="8">
        <f>ESF!E30</f>
        <v>0</v>
      </c>
    </row>
    <row r="69" spans="1:5">
      <c r="A69" s="795"/>
      <c r="B69" s="796"/>
      <c r="C69" s="797" t="s">
        <v>32</v>
      </c>
      <c r="D69" s="797"/>
      <c r="E69" s="8">
        <f>ESF!E31</f>
        <v>218902498.56</v>
      </c>
    </row>
    <row r="70" spans="1:5">
      <c r="A70" s="795"/>
      <c r="B70" s="796"/>
      <c r="C70" s="797" t="s">
        <v>34</v>
      </c>
      <c r="D70" s="797"/>
      <c r="E70" s="8">
        <f>ESF!E32</f>
        <v>96314399.689999998</v>
      </c>
    </row>
    <row r="71" spans="1:5">
      <c r="A71" s="795"/>
      <c r="B71" s="796"/>
      <c r="C71" s="797" t="s">
        <v>36</v>
      </c>
      <c r="D71" s="797"/>
      <c r="E71" s="8">
        <f>ESF!E33</f>
        <v>0</v>
      </c>
    </row>
    <row r="72" spans="1:5">
      <c r="A72" s="795"/>
      <c r="B72" s="796"/>
      <c r="C72" s="797" t="s">
        <v>38</v>
      </c>
      <c r="D72" s="797"/>
      <c r="E72" s="8">
        <f>ESF!E34</f>
        <v>-63875546.490000002</v>
      </c>
    </row>
    <row r="73" spans="1:5">
      <c r="A73" s="795"/>
      <c r="B73" s="796"/>
      <c r="C73" s="797" t="s">
        <v>40</v>
      </c>
      <c r="D73" s="797"/>
      <c r="E73" s="8">
        <f>ESF!E35</f>
        <v>0</v>
      </c>
    </row>
    <row r="74" spans="1:5">
      <c r="A74" s="795"/>
      <c r="B74" s="796"/>
      <c r="C74" s="797" t="s">
        <v>41</v>
      </c>
      <c r="D74" s="797"/>
      <c r="E74" s="8">
        <f>ESF!E36</f>
        <v>0</v>
      </c>
    </row>
    <row r="75" spans="1:5">
      <c r="A75" s="795"/>
      <c r="B75" s="796"/>
      <c r="C75" s="797" t="s">
        <v>43</v>
      </c>
      <c r="D75" s="797"/>
      <c r="E75" s="8">
        <f>ESF!E37</f>
        <v>0</v>
      </c>
    </row>
    <row r="76" spans="1:5" ht="15.75" thickBot="1">
      <c r="A76" s="795"/>
      <c r="B76" s="4"/>
      <c r="C76" s="798" t="s">
        <v>45</v>
      </c>
      <c r="D76" s="798"/>
      <c r="E76" s="9">
        <f>ESF!E39</f>
        <v>251341351.75999999</v>
      </c>
    </row>
    <row r="77" spans="1:5" ht="15.75" thickBot="1">
      <c r="A77" s="795"/>
      <c r="B77" s="2"/>
      <c r="C77" s="798" t="s">
        <v>47</v>
      </c>
      <c r="D77" s="798"/>
      <c r="E77" s="9">
        <f>ESF!E41</f>
        <v>311925415.07999998</v>
      </c>
    </row>
    <row r="78" spans="1:5">
      <c r="A78" s="795" t="s">
        <v>68</v>
      </c>
      <c r="B78" s="796" t="s">
        <v>8</v>
      </c>
      <c r="C78" s="797" t="s">
        <v>10</v>
      </c>
      <c r="D78" s="797"/>
      <c r="E78" s="8">
        <f>ESF!J16</f>
        <v>40245596.600000001</v>
      </c>
    </row>
    <row r="79" spans="1:5">
      <c r="A79" s="795"/>
      <c r="B79" s="796"/>
      <c r="C79" s="797" t="s">
        <v>12</v>
      </c>
      <c r="D79" s="797"/>
      <c r="E79" s="8">
        <f>ESF!J17</f>
        <v>0</v>
      </c>
    </row>
    <row r="80" spans="1:5">
      <c r="A80" s="795"/>
      <c r="B80" s="796"/>
      <c r="C80" s="797" t="s">
        <v>14</v>
      </c>
      <c r="D80" s="797"/>
      <c r="E80" s="8">
        <f>ESF!J18</f>
        <v>0</v>
      </c>
    </row>
    <row r="81" spans="1:5">
      <c r="A81" s="795"/>
      <c r="B81" s="796"/>
      <c r="C81" s="797" t="s">
        <v>16</v>
      </c>
      <c r="D81" s="797"/>
      <c r="E81" s="8">
        <f>ESF!J19</f>
        <v>0</v>
      </c>
    </row>
    <row r="82" spans="1:5">
      <c r="A82" s="795"/>
      <c r="B82" s="796"/>
      <c r="C82" s="797" t="s">
        <v>18</v>
      </c>
      <c r="D82" s="797"/>
      <c r="E82" s="8">
        <f>ESF!J20</f>
        <v>0</v>
      </c>
    </row>
    <row r="83" spans="1:5">
      <c r="A83" s="795"/>
      <c r="B83" s="796"/>
      <c r="C83" s="797" t="s">
        <v>20</v>
      </c>
      <c r="D83" s="797"/>
      <c r="E83" s="8">
        <f>ESF!J21</f>
        <v>0</v>
      </c>
    </row>
    <row r="84" spans="1:5">
      <c r="A84" s="795"/>
      <c r="B84" s="796"/>
      <c r="C84" s="797" t="s">
        <v>22</v>
      </c>
      <c r="D84" s="797"/>
      <c r="E84" s="8">
        <f>ESF!J22</f>
        <v>0</v>
      </c>
    </row>
    <row r="85" spans="1:5">
      <c r="A85" s="795"/>
      <c r="B85" s="796"/>
      <c r="C85" s="797" t="s">
        <v>23</v>
      </c>
      <c r="D85" s="797"/>
      <c r="E85" s="8">
        <f>ESF!J23</f>
        <v>42098.22</v>
      </c>
    </row>
    <row r="86" spans="1:5" ht="15.75" thickBot="1">
      <c r="A86" s="795"/>
      <c r="B86" s="4"/>
      <c r="C86" s="798" t="s">
        <v>25</v>
      </c>
      <c r="D86" s="798"/>
      <c r="E86" s="9">
        <f>ESF!J25</f>
        <v>40287694.82</v>
      </c>
    </row>
    <row r="87" spans="1:5">
      <c r="A87" s="795"/>
      <c r="B87" s="796" t="s">
        <v>27</v>
      </c>
      <c r="C87" s="797" t="s">
        <v>29</v>
      </c>
      <c r="D87" s="797"/>
      <c r="E87" s="8">
        <f>ESF!J29</f>
        <v>0</v>
      </c>
    </row>
    <row r="88" spans="1:5">
      <c r="A88" s="795"/>
      <c r="B88" s="796"/>
      <c r="C88" s="797" t="s">
        <v>31</v>
      </c>
      <c r="D88" s="797"/>
      <c r="E88" s="8">
        <f>ESF!J30</f>
        <v>0</v>
      </c>
    </row>
    <row r="89" spans="1:5">
      <c r="A89" s="795"/>
      <c r="B89" s="796"/>
      <c r="C89" s="797" t="s">
        <v>33</v>
      </c>
      <c r="D89" s="797"/>
      <c r="E89" s="8">
        <f>ESF!J31</f>
        <v>0</v>
      </c>
    </row>
    <row r="90" spans="1:5">
      <c r="A90" s="795"/>
      <c r="B90" s="796"/>
      <c r="C90" s="797" t="s">
        <v>35</v>
      </c>
      <c r="D90" s="797"/>
      <c r="E90" s="8">
        <f>ESF!J32</f>
        <v>0</v>
      </c>
    </row>
    <row r="91" spans="1:5">
      <c r="A91" s="795"/>
      <c r="B91" s="796"/>
      <c r="C91" s="797" t="s">
        <v>37</v>
      </c>
      <c r="D91" s="797"/>
      <c r="E91" s="8">
        <f>ESF!J33</f>
        <v>0</v>
      </c>
    </row>
    <row r="92" spans="1:5">
      <c r="A92" s="795"/>
      <c r="B92" s="796"/>
      <c r="C92" s="797" t="s">
        <v>39</v>
      </c>
      <c r="D92" s="797"/>
      <c r="E92" s="8">
        <f>ESF!J34</f>
        <v>0</v>
      </c>
    </row>
    <row r="93" spans="1:5" ht="15.75" thickBot="1">
      <c r="A93" s="795"/>
      <c r="B93" s="2"/>
      <c r="C93" s="798" t="s">
        <v>42</v>
      </c>
      <c r="D93" s="798"/>
      <c r="E93" s="9">
        <f>ESF!J36</f>
        <v>0</v>
      </c>
    </row>
    <row r="94" spans="1:5" ht="15.75" thickBot="1">
      <c r="A94" s="795"/>
      <c r="B94" s="2"/>
      <c r="C94" s="798" t="s">
        <v>44</v>
      </c>
      <c r="D94" s="798"/>
      <c r="E94" s="9">
        <f>ESF!J38</f>
        <v>40287694.82</v>
      </c>
    </row>
    <row r="95" spans="1:5">
      <c r="A95" s="3"/>
      <c r="B95" s="796" t="s">
        <v>46</v>
      </c>
      <c r="C95" s="800" t="s">
        <v>48</v>
      </c>
      <c r="D95" s="800"/>
      <c r="E95" s="10">
        <f>ESF!J42</f>
        <v>318326786.48000002</v>
      </c>
    </row>
    <row r="96" spans="1:5">
      <c r="A96" s="3"/>
      <c r="B96" s="796"/>
      <c r="C96" s="797" t="s">
        <v>49</v>
      </c>
      <c r="D96" s="797"/>
      <c r="E96" s="8">
        <f>ESF!J44</f>
        <v>312183465.24000001</v>
      </c>
    </row>
    <row r="97" spans="1:5">
      <c r="A97" s="3"/>
      <c r="B97" s="796"/>
      <c r="C97" s="797" t="s">
        <v>50</v>
      </c>
      <c r="D97" s="797"/>
      <c r="E97" s="8">
        <f>ESF!J45</f>
        <v>6143321.2400000002</v>
      </c>
    </row>
    <row r="98" spans="1:5">
      <c r="A98" s="3"/>
      <c r="B98" s="796"/>
      <c r="C98" s="797" t="s">
        <v>51</v>
      </c>
      <c r="D98" s="797"/>
      <c r="E98" s="8">
        <f>ESF!J46</f>
        <v>0</v>
      </c>
    </row>
    <row r="99" spans="1:5">
      <c r="A99" s="3"/>
      <c r="B99" s="796"/>
      <c r="C99" s="800" t="s">
        <v>52</v>
      </c>
      <c r="D99" s="800"/>
      <c r="E99" s="10">
        <f>ESF!J48</f>
        <v>-46689066.219999999</v>
      </c>
    </row>
    <row r="100" spans="1:5">
      <c r="A100" s="3"/>
      <c r="B100" s="796"/>
      <c r="C100" s="797" t="s">
        <v>53</v>
      </c>
      <c r="D100" s="797"/>
      <c r="E100" s="8">
        <f>ESF!J50</f>
        <v>-1159294.71</v>
      </c>
    </row>
    <row r="101" spans="1:5">
      <c r="A101" s="3"/>
      <c r="B101" s="796"/>
      <c r="C101" s="797" t="s">
        <v>54</v>
      </c>
      <c r="D101" s="797"/>
      <c r="E101" s="8">
        <f>ESF!J51</f>
        <v>-45529771.509999998</v>
      </c>
    </row>
    <row r="102" spans="1:5">
      <c r="A102" s="3"/>
      <c r="B102" s="796"/>
      <c r="C102" s="797" t="s">
        <v>55</v>
      </c>
      <c r="D102" s="797"/>
      <c r="E102" s="8">
        <f>ESF!J52</f>
        <v>0</v>
      </c>
    </row>
    <row r="103" spans="1:5">
      <c r="A103" s="3"/>
      <c r="B103" s="796"/>
      <c r="C103" s="797" t="s">
        <v>56</v>
      </c>
      <c r="D103" s="797"/>
      <c r="E103" s="8">
        <f>ESF!J53</f>
        <v>0</v>
      </c>
    </row>
    <row r="104" spans="1:5">
      <c r="A104" s="3"/>
      <c r="B104" s="796"/>
      <c r="C104" s="797" t="s">
        <v>57</v>
      </c>
      <c r="D104" s="797"/>
      <c r="E104" s="8">
        <f>ESF!J54</f>
        <v>0</v>
      </c>
    </row>
    <row r="105" spans="1:5">
      <c r="A105" s="3"/>
      <c r="B105" s="796"/>
      <c r="C105" s="800" t="s">
        <v>58</v>
      </c>
      <c r="D105" s="800"/>
      <c r="E105" s="10">
        <f>ESF!J56</f>
        <v>0</v>
      </c>
    </row>
    <row r="106" spans="1:5">
      <c r="A106" s="3"/>
      <c r="B106" s="796"/>
      <c r="C106" s="797" t="s">
        <v>59</v>
      </c>
      <c r="D106" s="797"/>
      <c r="E106" s="8">
        <f>ESF!J58</f>
        <v>0</v>
      </c>
    </row>
    <row r="107" spans="1:5">
      <c r="A107" s="3"/>
      <c r="B107" s="796"/>
      <c r="C107" s="797" t="s">
        <v>60</v>
      </c>
      <c r="D107" s="797"/>
      <c r="E107" s="8">
        <f>ESF!J59</f>
        <v>0</v>
      </c>
    </row>
    <row r="108" spans="1:5" ht="15.75" thickBot="1">
      <c r="A108" s="3"/>
      <c r="B108" s="796"/>
      <c r="C108" s="798" t="s">
        <v>61</v>
      </c>
      <c r="D108" s="798"/>
      <c r="E108" s="9">
        <f>ESF!J61</f>
        <v>271637720.25999999</v>
      </c>
    </row>
    <row r="109" spans="1:5" ht="15.75" thickBot="1">
      <c r="A109" s="3"/>
      <c r="B109" s="2"/>
      <c r="C109" s="798" t="s">
        <v>62</v>
      </c>
      <c r="D109" s="798"/>
      <c r="E109" s="9">
        <f>ESF!J63</f>
        <v>311925415.07999998</v>
      </c>
    </row>
    <row r="110" spans="1:5">
      <c r="A110" s="3"/>
      <c r="B110" s="2"/>
      <c r="C110" s="805" t="s">
        <v>73</v>
      </c>
      <c r="D110" s="5" t="s">
        <v>63</v>
      </c>
      <c r="E110" s="10" t="str">
        <f>ESF!C71</f>
        <v>MTRO. HUGO GARCÍA VARGAS</v>
      </c>
    </row>
    <row r="111" spans="1:5">
      <c r="A111" s="3"/>
      <c r="B111" s="2"/>
      <c r="C111" s="806"/>
      <c r="D111" s="5" t="s">
        <v>64</v>
      </c>
      <c r="E111" s="10" t="str">
        <f>ESF!C72</f>
        <v>RECTOR</v>
      </c>
    </row>
    <row r="112" spans="1:5">
      <c r="A112" s="3"/>
      <c r="B112" s="2"/>
      <c r="C112" s="806" t="s">
        <v>72</v>
      </c>
      <c r="D112" s="5" t="s">
        <v>63</v>
      </c>
      <c r="E112" s="10" t="str">
        <f>ESF!G71</f>
        <v>ING. JOSÉ DE JESÚS ROMO GUTIÉRREZ</v>
      </c>
    </row>
    <row r="113" spans="1:5">
      <c r="A113" s="3"/>
      <c r="B113" s="2"/>
      <c r="C113" s="806"/>
      <c r="D113" s="5" t="s">
        <v>64</v>
      </c>
      <c r="E113" s="10" t="str">
        <f>ESF!G72</f>
        <v>SECRETARIO ADMINISTRATIVO</v>
      </c>
    </row>
    <row r="114" spans="1:5">
      <c r="A114" s="804" t="s">
        <v>1</v>
      </c>
      <c r="B114" s="804"/>
      <c r="C114" s="804"/>
      <c r="D114" s="804"/>
      <c r="E114" s="13" t="e">
        <f>ECSF!#REF!</f>
        <v>#REF!</v>
      </c>
    </row>
    <row r="115" spans="1:5">
      <c r="A115" s="804" t="s">
        <v>3</v>
      </c>
      <c r="B115" s="804"/>
      <c r="C115" s="804"/>
      <c r="D115" s="804"/>
      <c r="E115" s="13">
        <f>ECSF!C5</f>
        <v>0</v>
      </c>
    </row>
    <row r="116" spans="1:5">
      <c r="A116" s="804" t="s">
        <v>2</v>
      </c>
      <c r="B116" s="804"/>
      <c r="C116" s="804"/>
      <c r="D116" s="804"/>
      <c r="E116" s="14"/>
    </row>
    <row r="117" spans="1:5">
      <c r="A117" s="804" t="s">
        <v>71</v>
      </c>
      <c r="B117" s="804"/>
      <c r="C117" s="804"/>
      <c r="D117" s="804"/>
      <c r="E117" t="s">
        <v>70</v>
      </c>
    </row>
    <row r="118" spans="1:5">
      <c r="B118" s="801" t="s">
        <v>65</v>
      </c>
      <c r="C118" s="800" t="s">
        <v>5</v>
      </c>
      <c r="D118" s="800"/>
      <c r="E118" s="11">
        <f>ECSF!D12</f>
        <v>21441212.519999996</v>
      </c>
    </row>
    <row r="119" spans="1:5">
      <c r="B119" s="801"/>
      <c r="C119" s="800" t="s">
        <v>7</v>
      </c>
      <c r="D119" s="800"/>
      <c r="E119" s="11">
        <f>ECSF!D14</f>
        <v>21441212.519999996</v>
      </c>
    </row>
    <row r="120" spans="1:5">
      <c r="B120" s="801"/>
      <c r="C120" s="797" t="s">
        <v>9</v>
      </c>
      <c r="D120" s="797"/>
      <c r="E120" s="12">
        <f>ECSF!D16</f>
        <v>0</v>
      </c>
    </row>
    <row r="121" spans="1:5">
      <c r="B121" s="801"/>
      <c r="C121" s="797" t="s">
        <v>11</v>
      </c>
      <c r="D121" s="797"/>
      <c r="E121" s="12">
        <f>ECSF!D17</f>
        <v>18293974.099999998</v>
      </c>
    </row>
    <row r="122" spans="1:5">
      <c r="B122" s="801"/>
      <c r="C122" s="797" t="s">
        <v>13</v>
      </c>
      <c r="D122" s="797"/>
      <c r="E122" s="12">
        <f>ECSF!D18</f>
        <v>3147238.42</v>
      </c>
    </row>
    <row r="123" spans="1:5">
      <c r="B123" s="801"/>
      <c r="C123" s="797" t="s">
        <v>15</v>
      </c>
      <c r="D123" s="797"/>
      <c r="E123" s="12">
        <f>ECSF!D19</f>
        <v>0</v>
      </c>
    </row>
    <row r="124" spans="1:5">
      <c r="B124" s="801"/>
      <c r="C124" s="797" t="s">
        <v>17</v>
      </c>
      <c r="D124" s="797"/>
      <c r="E124" s="12">
        <f>ECSF!D20</f>
        <v>0</v>
      </c>
    </row>
    <row r="125" spans="1:5">
      <c r="B125" s="801"/>
      <c r="C125" s="797" t="s">
        <v>19</v>
      </c>
      <c r="D125" s="797"/>
      <c r="E125" s="12">
        <f>ECSF!D21</f>
        <v>0</v>
      </c>
    </row>
    <row r="126" spans="1:5">
      <c r="B126" s="801"/>
      <c r="C126" s="797" t="s">
        <v>21</v>
      </c>
      <c r="D126" s="797"/>
      <c r="E126" s="12">
        <f>ECSF!D22</f>
        <v>0</v>
      </c>
    </row>
    <row r="127" spans="1:5">
      <c r="B127" s="801"/>
      <c r="C127" s="800" t="s">
        <v>26</v>
      </c>
      <c r="D127" s="800"/>
      <c r="E127" s="11">
        <f>ECSF!D24</f>
        <v>0</v>
      </c>
    </row>
    <row r="128" spans="1:5">
      <c r="B128" s="801"/>
      <c r="C128" s="797" t="s">
        <v>28</v>
      </c>
      <c r="D128" s="797"/>
      <c r="E128" s="12">
        <f>ECSF!D26</f>
        <v>0</v>
      </c>
    </row>
    <row r="129" spans="2:5">
      <c r="B129" s="801"/>
      <c r="C129" s="797" t="s">
        <v>30</v>
      </c>
      <c r="D129" s="797"/>
      <c r="E129" s="12">
        <f>ECSF!D27</f>
        <v>0</v>
      </c>
    </row>
    <row r="130" spans="2:5">
      <c r="B130" s="801"/>
      <c r="C130" s="797" t="s">
        <v>32</v>
      </c>
      <c r="D130" s="797"/>
      <c r="E130" s="12">
        <f>ECSF!D28</f>
        <v>0</v>
      </c>
    </row>
    <row r="131" spans="2:5">
      <c r="B131" s="801"/>
      <c r="C131" s="797" t="s">
        <v>34</v>
      </c>
      <c r="D131" s="797"/>
      <c r="E131" s="12">
        <f>ECSF!D29</f>
        <v>0</v>
      </c>
    </row>
    <row r="132" spans="2:5">
      <c r="B132" s="801"/>
      <c r="C132" s="797" t="s">
        <v>36</v>
      </c>
      <c r="D132" s="797"/>
      <c r="E132" s="12">
        <f>ECSF!D30</f>
        <v>0</v>
      </c>
    </row>
    <row r="133" spans="2:5">
      <c r="B133" s="801"/>
      <c r="C133" s="797" t="s">
        <v>38</v>
      </c>
      <c r="D133" s="797"/>
      <c r="E133" s="12">
        <f>ECSF!D31</f>
        <v>0</v>
      </c>
    </row>
    <row r="134" spans="2:5">
      <c r="B134" s="801"/>
      <c r="C134" s="797" t="s">
        <v>40</v>
      </c>
      <c r="D134" s="797"/>
      <c r="E134" s="12">
        <f>ECSF!D32</f>
        <v>0</v>
      </c>
    </row>
    <row r="135" spans="2:5">
      <c r="B135" s="801"/>
      <c r="C135" s="797" t="s">
        <v>41</v>
      </c>
      <c r="D135" s="797"/>
      <c r="E135" s="12">
        <f>ECSF!D33</f>
        <v>0</v>
      </c>
    </row>
    <row r="136" spans="2:5">
      <c r="B136" s="801"/>
      <c r="C136" s="797" t="s">
        <v>43</v>
      </c>
      <c r="D136" s="797"/>
      <c r="E136" s="12">
        <f>ECSF!D34</f>
        <v>0</v>
      </c>
    </row>
    <row r="137" spans="2:5">
      <c r="B137" s="801"/>
      <c r="C137" s="800" t="s">
        <v>6</v>
      </c>
      <c r="D137" s="800"/>
      <c r="E137" s="11">
        <f>ECSF!I12</f>
        <v>0</v>
      </c>
    </row>
    <row r="138" spans="2:5">
      <c r="B138" s="801"/>
      <c r="C138" s="800" t="s">
        <v>8</v>
      </c>
      <c r="D138" s="800"/>
      <c r="E138" s="11">
        <f>ECSF!I14</f>
        <v>0</v>
      </c>
    </row>
    <row r="139" spans="2:5">
      <c r="B139" s="801"/>
      <c r="C139" s="797" t="s">
        <v>10</v>
      </c>
      <c r="D139" s="797"/>
      <c r="E139" s="12">
        <f>ECSF!I16</f>
        <v>0</v>
      </c>
    </row>
    <row r="140" spans="2:5">
      <c r="B140" s="801"/>
      <c r="C140" s="797" t="s">
        <v>12</v>
      </c>
      <c r="D140" s="797"/>
      <c r="E140" s="12">
        <f>ECSF!I17</f>
        <v>0</v>
      </c>
    </row>
    <row r="141" spans="2:5">
      <c r="B141" s="801"/>
      <c r="C141" s="797" t="s">
        <v>14</v>
      </c>
      <c r="D141" s="797"/>
      <c r="E141" s="12">
        <f>ECSF!I18</f>
        <v>0</v>
      </c>
    </row>
    <row r="142" spans="2:5">
      <c r="B142" s="801"/>
      <c r="C142" s="797" t="s">
        <v>16</v>
      </c>
      <c r="D142" s="797"/>
      <c r="E142" s="12">
        <f>ECSF!I19</f>
        <v>0</v>
      </c>
    </row>
    <row r="143" spans="2:5">
      <c r="B143" s="801"/>
      <c r="C143" s="797" t="s">
        <v>18</v>
      </c>
      <c r="D143" s="797"/>
      <c r="E143" s="12">
        <f>ECSF!I20</f>
        <v>0</v>
      </c>
    </row>
    <row r="144" spans="2:5">
      <c r="B144" s="801"/>
      <c r="C144" s="797" t="s">
        <v>20</v>
      </c>
      <c r="D144" s="797"/>
      <c r="E144" s="12">
        <f>ECSF!I21</f>
        <v>0</v>
      </c>
    </row>
    <row r="145" spans="2:5">
      <c r="B145" s="801"/>
      <c r="C145" s="797" t="s">
        <v>22</v>
      </c>
      <c r="D145" s="797"/>
      <c r="E145" s="12">
        <f>ECSF!I22</f>
        <v>0</v>
      </c>
    </row>
    <row r="146" spans="2:5">
      <c r="B146" s="801"/>
      <c r="C146" s="797" t="s">
        <v>23</v>
      </c>
      <c r="D146" s="797"/>
      <c r="E146" s="12">
        <f>ECSF!I23</f>
        <v>0</v>
      </c>
    </row>
    <row r="147" spans="2:5">
      <c r="B147" s="801"/>
      <c r="C147" s="803" t="s">
        <v>27</v>
      </c>
      <c r="D147" s="803"/>
      <c r="E147" s="11">
        <f>ECSF!I25</f>
        <v>0</v>
      </c>
    </row>
    <row r="148" spans="2:5">
      <c r="B148" s="801"/>
      <c r="C148" s="797" t="s">
        <v>29</v>
      </c>
      <c r="D148" s="797"/>
      <c r="E148" s="12">
        <f>ECSF!I27</f>
        <v>0</v>
      </c>
    </row>
    <row r="149" spans="2:5">
      <c r="B149" s="801"/>
      <c r="C149" s="797" t="s">
        <v>31</v>
      </c>
      <c r="D149" s="797"/>
      <c r="E149" s="12">
        <f>ECSF!I28</f>
        <v>0</v>
      </c>
    </row>
    <row r="150" spans="2:5">
      <c r="B150" s="801"/>
      <c r="C150" s="797" t="s">
        <v>33</v>
      </c>
      <c r="D150" s="797"/>
      <c r="E150" s="12">
        <f>ECSF!I29</f>
        <v>0</v>
      </c>
    </row>
    <row r="151" spans="2:5">
      <c r="B151" s="801"/>
      <c r="C151" s="797" t="s">
        <v>35</v>
      </c>
      <c r="D151" s="797"/>
      <c r="E151" s="12">
        <f>ECSF!I30</f>
        <v>0</v>
      </c>
    </row>
    <row r="152" spans="2:5">
      <c r="B152" s="801"/>
      <c r="C152" s="797" t="s">
        <v>37</v>
      </c>
      <c r="D152" s="797"/>
      <c r="E152" s="12">
        <f>ECSF!I31</f>
        <v>0</v>
      </c>
    </row>
    <row r="153" spans="2:5">
      <c r="B153" s="801"/>
      <c r="C153" s="797" t="s">
        <v>39</v>
      </c>
      <c r="D153" s="797"/>
      <c r="E153" s="12">
        <f>ECSF!I32</f>
        <v>0</v>
      </c>
    </row>
    <row r="154" spans="2:5">
      <c r="B154" s="801"/>
      <c r="C154" s="800" t="s">
        <v>46</v>
      </c>
      <c r="D154" s="800"/>
      <c r="E154" s="11">
        <f>ECSF!I34</f>
        <v>67817299.069999963</v>
      </c>
    </row>
    <row r="155" spans="2:5">
      <c r="B155" s="801"/>
      <c r="C155" s="800" t="s">
        <v>48</v>
      </c>
      <c r="D155" s="800"/>
      <c r="E155" s="11">
        <f>ECSF!I36</f>
        <v>33830750.159999967</v>
      </c>
    </row>
    <row r="156" spans="2:5">
      <c r="B156" s="801"/>
      <c r="C156" s="797" t="s">
        <v>49</v>
      </c>
      <c r="D156" s="797"/>
      <c r="E156" s="12">
        <f>ECSF!I38</f>
        <v>33830750.159999967</v>
      </c>
    </row>
    <row r="157" spans="2:5">
      <c r="B157" s="801"/>
      <c r="C157" s="797" t="s">
        <v>50</v>
      </c>
      <c r="D157" s="797"/>
      <c r="E157" s="12">
        <f>ECSF!I39</f>
        <v>0</v>
      </c>
    </row>
    <row r="158" spans="2:5">
      <c r="B158" s="801"/>
      <c r="C158" s="797" t="s">
        <v>51</v>
      </c>
      <c r="D158" s="797"/>
      <c r="E158" s="12">
        <f>ECSF!I40</f>
        <v>0</v>
      </c>
    </row>
    <row r="159" spans="2:5">
      <c r="B159" s="801"/>
      <c r="C159" s="800" t="s">
        <v>52</v>
      </c>
      <c r="D159" s="800"/>
      <c r="E159" s="11">
        <f>ECSF!I42</f>
        <v>33986548.909999996</v>
      </c>
    </row>
    <row r="160" spans="2:5">
      <c r="B160" s="801"/>
      <c r="C160" s="797" t="s">
        <v>53</v>
      </c>
      <c r="D160" s="797"/>
      <c r="E160" s="12">
        <f>ECSF!I44</f>
        <v>33986548.909999996</v>
      </c>
    </row>
    <row r="161" spans="2:5">
      <c r="B161" s="801"/>
      <c r="C161" s="797" t="s">
        <v>54</v>
      </c>
      <c r="D161" s="797"/>
      <c r="E161" s="12">
        <f>ECSF!I45</f>
        <v>0</v>
      </c>
    </row>
    <row r="162" spans="2:5">
      <c r="B162" s="801"/>
      <c r="C162" s="797" t="s">
        <v>55</v>
      </c>
      <c r="D162" s="797"/>
      <c r="E162" s="12">
        <f>ECSF!I46</f>
        <v>0</v>
      </c>
    </row>
    <row r="163" spans="2:5">
      <c r="B163" s="801"/>
      <c r="C163" s="797" t="s">
        <v>56</v>
      </c>
      <c r="D163" s="797"/>
      <c r="E163" s="12">
        <f>ECSF!I47</f>
        <v>0</v>
      </c>
    </row>
    <row r="164" spans="2:5">
      <c r="B164" s="801"/>
      <c r="C164" s="797" t="s">
        <v>57</v>
      </c>
      <c r="D164" s="797"/>
      <c r="E164" s="12">
        <f>ECSF!I48</f>
        <v>0</v>
      </c>
    </row>
    <row r="165" spans="2:5">
      <c r="B165" s="801"/>
      <c r="C165" s="800" t="s">
        <v>58</v>
      </c>
      <c r="D165" s="800"/>
      <c r="E165" s="11">
        <f>ECSF!I50</f>
        <v>0</v>
      </c>
    </row>
    <row r="166" spans="2:5">
      <c r="B166" s="801"/>
      <c r="C166" s="797" t="s">
        <v>59</v>
      </c>
      <c r="D166" s="797"/>
      <c r="E166" s="12">
        <f>ECSF!I52</f>
        <v>0</v>
      </c>
    </row>
    <row r="167" spans="2:5" ht="15" customHeight="1" thickBot="1">
      <c r="B167" s="802"/>
      <c r="C167" s="797" t="s">
        <v>60</v>
      </c>
      <c r="D167" s="797"/>
      <c r="E167" s="12">
        <f>ECSF!I53</f>
        <v>0</v>
      </c>
    </row>
    <row r="168" spans="2:5">
      <c r="B168" s="801" t="s">
        <v>66</v>
      </c>
      <c r="C168" s="800" t="s">
        <v>5</v>
      </c>
      <c r="D168" s="800"/>
      <c r="E168" s="11">
        <f>ECSF!E12</f>
        <v>49252510.939999983</v>
      </c>
    </row>
    <row r="169" spans="2:5" ht="15" customHeight="1">
      <c r="B169" s="801"/>
      <c r="C169" s="800" t="s">
        <v>7</v>
      </c>
      <c r="D169" s="800"/>
      <c r="E169" s="11">
        <f>ECSF!E14</f>
        <v>39369416.689999998</v>
      </c>
    </row>
    <row r="170" spans="2:5" ht="15" customHeight="1">
      <c r="B170" s="801"/>
      <c r="C170" s="797" t="s">
        <v>9</v>
      </c>
      <c r="D170" s="797"/>
      <c r="E170" s="12">
        <f>ECSF!E16</f>
        <v>39369416.689999998</v>
      </c>
    </row>
    <row r="171" spans="2:5" ht="15" customHeight="1">
      <c r="B171" s="801"/>
      <c r="C171" s="797" t="s">
        <v>11</v>
      </c>
      <c r="D171" s="797"/>
      <c r="E171" s="12">
        <f>ECSF!E17</f>
        <v>0</v>
      </c>
    </row>
    <row r="172" spans="2:5">
      <c r="B172" s="801"/>
      <c r="C172" s="797" t="s">
        <v>13</v>
      </c>
      <c r="D172" s="797"/>
      <c r="E172" s="12">
        <f>ECSF!E18</f>
        <v>0</v>
      </c>
    </row>
    <row r="173" spans="2:5">
      <c r="B173" s="801"/>
      <c r="C173" s="797" t="s">
        <v>15</v>
      </c>
      <c r="D173" s="797"/>
      <c r="E173" s="12">
        <f>ECSF!E19</f>
        <v>0</v>
      </c>
    </row>
    <row r="174" spans="2:5" ht="15" customHeight="1">
      <c r="B174" s="801"/>
      <c r="C174" s="797" t="s">
        <v>17</v>
      </c>
      <c r="D174" s="797"/>
      <c r="E174" s="12">
        <f>ECSF!E20</f>
        <v>0</v>
      </c>
    </row>
    <row r="175" spans="2:5" ht="15" customHeight="1">
      <c r="B175" s="801"/>
      <c r="C175" s="797" t="s">
        <v>19</v>
      </c>
      <c r="D175" s="797"/>
      <c r="E175" s="12">
        <f>ECSF!E21</f>
        <v>0</v>
      </c>
    </row>
    <row r="176" spans="2:5">
      <c r="B176" s="801"/>
      <c r="C176" s="797" t="s">
        <v>21</v>
      </c>
      <c r="D176" s="797"/>
      <c r="E176" s="12">
        <f>ECSF!E22</f>
        <v>0</v>
      </c>
    </row>
    <row r="177" spans="2:5" ht="15" customHeight="1">
      <c r="B177" s="801"/>
      <c r="C177" s="800" t="s">
        <v>26</v>
      </c>
      <c r="D177" s="800"/>
      <c r="E177" s="11">
        <f>ECSF!E24</f>
        <v>9883094.2499999851</v>
      </c>
    </row>
    <row r="178" spans="2:5">
      <c r="B178" s="801"/>
      <c r="C178" s="797" t="s">
        <v>28</v>
      </c>
      <c r="D178" s="797"/>
      <c r="E178" s="12">
        <f>ECSF!E26</f>
        <v>0</v>
      </c>
    </row>
    <row r="179" spans="2:5" ht="15" customHeight="1">
      <c r="B179" s="801"/>
      <c r="C179" s="797" t="s">
        <v>30</v>
      </c>
      <c r="D179" s="797"/>
      <c r="E179" s="12">
        <f>ECSF!E27</f>
        <v>0</v>
      </c>
    </row>
    <row r="180" spans="2:5" ht="15" customHeight="1">
      <c r="B180" s="801"/>
      <c r="C180" s="797" t="s">
        <v>32</v>
      </c>
      <c r="D180" s="797"/>
      <c r="E180" s="12">
        <f>ECSF!E28</f>
        <v>7976962.6099999845</v>
      </c>
    </row>
    <row r="181" spans="2:5" ht="15" customHeight="1">
      <c r="B181" s="801"/>
      <c r="C181" s="797" t="s">
        <v>34</v>
      </c>
      <c r="D181" s="797"/>
      <c r="E181" s="12">
        <f>ECSF!E29</f>
        <v>1906131.6400000006</v>
      </c>
    </row>
    <row r="182" spans="2:5" ht="15" customHeight="1">
      <c r="B182" s="801"/>
      <c r="C182" s="797" t="s">
        <v>36</v>
      </c>
      <c r="D182" s="797"/>
      <c r="E182" s="12">
        <f>ECSF!E30</f>
        <v>0</v>
      </c>
    </row>
    <row r="183" spans="2:5" ht="15" customHeight="1">
      <c r="B183" s="801"/>
      <c r="C183" s="797" t="s">
        <v>38</v>
      </c>
      <c r="D183" s="797"/>
      <c r="E183" s="12">
        <f>ECSF!E31</f>
        <v>0</v>
      </c>
    </row>
    <row r="184" spans="2:5" ht="15" customHeight="1">
      <c r="B184" s="801"/>
      <c r="C184" s="797" t="s">
        <v>40</v>
      </c>
      <c r="D184" s="797"/>
      <c r="E184" s="12">
        <f>ECSF!E32</f>
        <v>0</v>
      </c>
    </row>
    <row r="185" spans="2:5" ht="15" customHeight="1">
      <c r="B185" s="801"/>
      <c r="C185" s="797" t="s">
        <v>41</v>
      </c>
      <c r="D185" s="797"/>
      <c r="E185" s="12">
        <f>ECSF!E33</f>
        <v>0</v>
      </c>
    </row>
    <row r="186" spans="2:5" ht="15" customHeight="1">
      <c r="B186" s="801"/>
      <c r="C186" s="797" t="s">
        <v>43</v>
      </c>
      <c r="D186" s="797"/>
      <c r="E186" s="12">
        <f>ECSF!E34</f>
        <v>0</v>
      </c>
    </row>
    <row r="187" spans="2:5" ht="15" customHeight="1">
      <c r="B187" s="801"/>
      <c r="C187" s="800" t="s">
        <v>6</v>
      </c>
      <c r="D187" s="800"/>
      <c r="E187" s="11">
        <f>ECSF!J12</f>
        <v>37245778.32</v>
      </c>
    </row>
    <row r="188" spans="2:5">
      <c r="B188" s="801"/>
      <c r="C188" s="800" t="s">
        <v>8</v>
      </c>
      <c r="D188" s="800"/>
      <c r="E188" s="11">
        <f>ECSF!J14</f>
        <v>37245778.32</v>
      </c>
    </row>
    <row r="189" spans="2:5">
      <c r="B189" s="801"/>
      <c r="C189" s="797" t="s">
        <v>10</v>
      </c>
      <c r="D189" s="797"/>
      <c r="E189" s="12">
        <f>ECSF!J16</f>
        <v>37236717.039999999</v>
      </c>
    </row>
    <row r="190" spans="2:5">
      <c r="B190" s="801"/>
      <c r="C190" s="797" t="s">
        <v>12</v>
      </c>
      <c r="D190" s="797"/>
      <c r="E190" s="12">
        <f>ECSF!J17</f>
        <v>0</v>
      </c>
    </row>
    <row r="191" spans="2:5" ht="15" customHeight="1">
      <c r="B191" s="801"/>
      <c r="C191" s="797" t="s">
        <v>14</v>
      </c>
      <c r="D191" s="797"/>
      <c r="E191" s="12">
        <f>ECSF!J18</f>
        <v>0</v>
      </c>
    </row>
    <row r="192" spans="2:5">
      <c r="B192" s="801"/>
      <c r="C192" s="797" t="s">
        <v>16</v>
      </c>
      <c r="D192" s="797"/>
      <c r="E192" s="12">
        <f>ECSF!J19</f>
        <v>0</v>
      </c>
    </row>
    <row r="193" spans="2:5" ht="15" customHeight="1">
      <c r="B193" s="801"/>
      <c r="C193" s="797" t="s">
        <v>18</v>
      </c>
      <c r="D193" s="797"/>
      <c r="E193" s="12">
        <f>ECSF!J20</f>
        <v>0</v>
      </c>
    </row>
    <row r="194" spans="2:5" ht="15" customHeight="1">
      <c r="B194" s="801"/>
      <c r="C194" s="797" t="s">
        <v>20</v>
      </c>
      <c r="D194" s="797"/>
      <c r="E194" s="12">
        <f>ECSF!J21</f>
        <v>0</v>
      </c>
    </row>
    <row r="195" spans="2:5" ht="15" customHeight="1">
      <c r="B195" s="801"/>
      <c r="C195" s="797" t="s">
        <v>22</v>
      </c>
      <c r="D195" s="797"/>
      <c r="E195" s="12">
        <f>ECSF!J22</f>
        <v>0</v>
      </c>
    </row>
    <row r="196" spans="2:5" ht="15" customHeight="1">
      <c r="B196" s="801"/>
      <c r="C196" s="797" t="s">
        <v>23</v>
      </c>
      <c r="D196" s="797"/>
      <c r="E196" s="12">
        <f>ECSF!J23</f>
        <v>9061.2799999999988</v>
      </c>
    </row>
    <row r="197" spans="2:5" ht="15" customHeight="1">
      <c r="B197" s="801"/>
      <c r="C197" s="803" t="s">
        <v>27</v>
      </c>
      <c r="D197" s="803"/>
      <c r="E197" s="11">
        <f>ECSF!J25</f>
        <v>0</v>
      </c>
    </row>
    <row r="198" spans="2:5" ht="15" customHeight="1">
      <c r="B198" s="801"/>
      <c r="C198" s="797" t="s">
        <v>29</v>
      </c>
      <c r="D198" s="797"/>
      <c r="E198" s="12">
        <f>ECSF!J27</f>
        <v>0</v>
      </c>
    </row>
    <row r="199" spans="2:5" ht="15" customHeight="1">
      <c r="B199" s="801"/>
      <c r="C199" s="797" t="s">
        <v>31</v>
      </c>
      <c r="D199" s="797"/>
      <c r="E199" s="12">
        <f>ECSF!J28</f>
        <v>0</v>
      </c>
    </row>
    <row r="200" spans="2:5" ht="15" customHeight="1">
      <c r="B200" s="801"/>
      <c r="C200" s="797" t="s">
        <v>33</v>
      </c>
      <c r="D200" s="797"/>
      <c r="E200" s="12">
        <f>ECSF!J29</f>
        <v>0</v>
      </c>
    </row>
    <row r="201" spans="2:5">
      <c r="B201" s="801"/>
      <c r="C201" s="797" t="s">
        <v>35</v>
      </c>
      <c r="D201" s="797"/>
      <c r="E201" s="12">
        <f>ECSF!J30</f>
        <v>0</v>
      </c>
    </row>
    <row r="202" spans="2:5" ht="15" customHeight="1">
      <c r="B202" s="801"/>
      <c r="C202" s="797" t="s">
        <v>37</v>
      </c>
      <c r="D202" s="797"/>
      <c r="E202" s="12">
        <f>ECSF!J31</f>
        <v>0</v>
      </c>
    </row>
    <row r="203" spans="2:5">
      <c r="B203" s="801"/>
      <c r="C203" s="797" t="s">
        <v>39</v>
      </c>
      <c r="D203" s="797"/>
      <c r="E203" s="12">
        <f>ECSF!J32</f>
        <v>0</v>
      </c>
    </row>
    <row r="204" spans="2:5" ht="15" customHeight="1">
      <c r="B204" s="801"/>
      <c r="C204" s="800" t="s">
        <v>46</v>
      </c>
      <c r="D204" s="800"/>
      <c r="E204" s="11">
        <f>ECSF!J34</f>
        <v>2760222.3300000057</v>
      </c>
    </row>
    <row r="205" spans="2:5" ht="15" customHeight="1">
      <c r="B205" s="801"/>
      <c r="C205" s="800" t="s">
        <v>48</v>
      </c>
      <c r="D205" s="800"/>
      <c r="E205" s="11">
        <f>ECSF!J36</f>
        <v>0</v>
      </c>
    </row>
    <row r="206" spans="2:5" ht="15" customHeight="1">
      <c r="B206" s="801"/>
      <c r="C206" s="797" t="s">
        <v>49</v>
      </c>
      <c r="D206" s="797"/>
      <c r="E206" s="12">
        <f>ECSF!J38</f>
        <v>0</v>
      </c>
    </row>
    <row r="207" spans="2:5" ht="15" customHeight="1">
      <c r="B207" s="801"/>
      <c r="C207" s="797" t="s">
        <v>50</v>
      </c>
      <c r="D207" s="797"/>
      <c r="E207" s="12">
        <f>ECSF!J39</f>
        <v>0</v>
      </c>
    </row>
    <row r="208" spans="2:5" ht="15" customHeight="1">
      <c r="B208" s="801"/>
      <c r="C208" s="797" t="s">
        <v>51</v>
      </c>
      <c r="D208" s="797"/>
      <c r="E208" s="12">
        <f>ECSF!J40</f>
        <v>0</v>
      </c>
    </row>
    <row r="209" spans="2:5" ht="15" customHeight="1">
      <c r="B209" s="801"/>
      <c r="C209" s="800" t="s">
        <v>52</v>
      </c>
      <c r="D209" s="800"/>
      <c r="E209" s="11">
        <f>ECSF!J42</f>
        <v>2760222.3300000057</v>
      </c>
    </row>
    <row r="210" spans="2:5">
      <c r="B210" s="801"/>
      <c r="C210" s="797" t="s">
        <v>53</v>
      </c>
      <c r="D210" s="797"/>
      <c r="E210" s="12">
        <f>ECSF!J44</f>
        <v>0</v>
      </c>
    </row>
    <row r="211" spans="2:5" ht="15" customHeight="1">
      <c r="B211" s="801"/>
      <c r="C211" s="797" t="s">
        <v>54</v>
      </c>
      <c r="D211" s="797"/>
      <c r="E211" s="12">
        <f>ECSF!J45</f>
        <v>2760222.3300000057</v>
      </c>
    </row>
    <row r="212" spans="2:5">
      <c r="B212" s="801"/>
      <c r="C212" s="797" t="s">
        <v>55</v>
      </c>
      <c r="D212" s="797"/>
      <c r="E212" s="12">
        <f>ECSF!J46</f>
        <v>0</v>
      </c>
    </row>
    <row r="213" spans="2:5" ht="15" customHeight="1">
      <c r="B213" s="801"/>
      <c r="C213" s="797" t="s">
        <v>56</v>
      </c>
      <c r="D213" s="797"/>
      <c r="E213" s="12">
        <f>ECSF!J47</f>
        <v>0</v>
      </c>
    </row>
    <row r="214" spans="2:5">
      <c r="B214" s="801"/>
      <c r="C214" s="797" t="s">
        <v>57</v>
      </c>
      <c r="D214" s="797"/>
      <c r="E214" s="12">
        <f>ECSF!J48</f>
        <v>0</v>
      </c>
    </row>
    <row r="215" spans="2:5">
      <c r="B215" s="801"/>
      <c r="C215" s="800" t="s">
        <v>58</v>
      </c>
      <c r="D215" s="800"/>
      <c r="E215" s="11">
        <f>ECSF!J50</f>
        <v>0</v>
      </c>
    </row>
    <row r="216" spans="2:5">
      <c r="B216" s="801"/>
      <c r="C216" s="797" t="s">
        <v>59</v>
      </c>
      <c r="D216" s="797"/>
      <c r="E216" s="12">
        <f>ECSF!J52</f>
        <v>0</v>
      </c>
    </row>
    <row r="217" spans="2:5" ht="15.75" thickBot="1">
      <c r="B217" s="802"/>
      <c r="C217" s="797" t="s">
        <v>60</v>
      </c>
      <c r="D217" s="797"/>
      <c r="E217" s="12">
        <f>ECSF!J53</f>
        <v>0</v>
      </c>
    </row>
    <row r="218" spans="2:5">
      <c r="C218" s="805" t="s">
        <v>73</v>
      </c>
      <c r="D218" s="5" t="s">
        <v>63</v>
      </c>
      <c r="E218" s="15" t="str">
        <f>ECSF!C60</f>
        <v>MTRO. HUGO GARCÍA VARGAS</v>
      </c>
    </row>
    <row r="219" spans="2:5">
      <c r="C219" s="806"/>
      <c r="D219" s="5" t="s">
        <v>64</v>
      </c>
      <c r="E219" s="15" t="str">
        <f>ECSF!C61</f>
        <v>RECTOR</v>
      </c>
    </row>
    <row r="220" spans="2:5">
      <c r="C220" s="806" t="s">
        <v>72</v>
      </c>
      <c r="D220" s="5" t="s">
        <v>63</v>
      </c>
      <c r="E220" s="15" t="str">
        <f>ECSF!G60</f>
        <v>ING. JOSÉ DE JESÚS ROMO GUTIÉRREZ</v>
      </c>
    </row>
    <row r="221" spans="2:5">
      <c r="C221" s="806"/>
      <c r="D221" s="5" t="s">
        <v>64</v>
      </c>
      <c r="E221" s="15" t="str">
        <f>ECSF!G61</f>
        <v>SECRETARIO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zoomScale="85" zoomScaleNormal="85" workbookViewId="0">
      <selection activeCell="K17" sqref="K17"/>
    </sheetView>
  </sheetViews>
  <sheetFormatPr baseColWidth="10" defaultRowHeight="12.75"/>
  <cols>
    <col min="1" max="1" width="1.140625" style="24" customWidth="1"/>
    <col min="2" max="2" width="11.7109375" style="24" customWidth="1"/>
    <col min="3" max="3" width="54.42578125" style="24" customWidth="1"/>
    <col min="4" max="4" width="19.140625" style="161" customWidth="1"/>
    <col min="5" max="5" width="19.28515625" style="24" customWidth="1"/>
    <col min="6" max="6" width="19" style="24" customWidth="1"/>
    <col min="7" max="7" width="21.28515625" style="24" customWidth="1"/>
    <col min="8" max="8" width="18.7109375" style="24" customWidth="1"/>
    <col min="9" max="9" width="1.140625" style="24" customWidth="1"/>
    <col min="10" max="16384" width="11.42578125" style="24"/>
  </cols>
  <sheetData>
    <row r="1" spans="1:11" s="31" customFormat="1" ht="9" customHeight="1">
      <c r="A1" s="88"/>
      <c r="B1" s="91"/>
      <c r="C1" s="781"/>
      <c r="D1" s="781"/>
      <c r="E1" s="781"/>
      <c r="F1" s="781"/>
      <c r="G1" s="781"/>
      <c r="H1" s="91"/>
      <c r="I1" s="138"/>
      <c r="J1" s="24"/>
      <c r="K1" s="24"/>
    </row>
    <row r="2" spans="1:11" s="31" customFormat="1" ht="14.1" customHeight="1">
      <c r="A2" s="88"/>
      <c r="B2" s="91"/>
      <c r="C2" s="781" t="s">
        <v>438</v>
      </c>
      <c r="D2" s="781"/>
      <c r="E2" s="781"/>
      <c r="F2" s="781"/>
      <c r="G2" s="781"/>
      <c r="H2" s="91"/>
      <c r="I2" s="138"/>
      <c r="J2" s="138"/>
      <c r="K2" s="24"/>
    </row>
    <row r="3" spans="1:11" s="31" customFormat="1" ht="14.1" customHeight="1">
      <c r="A3" s="760" t="s">
        <v>1032</v>
      </c>
      <c r="B3" s="760"/>
      <c r="C3" s="760"/>
      <c r="D3" s="760"/>
      <c r="E3" s="760"/>
      <c r="F3" s="760"/>
      <c r="G3" s="760"/>
      <c r="H3" s="760"/>
      <c r="I3" s="138"/>
      <c r="J3" s="138"/>
      <c r="K3" s="24"/>
    </row>
    <row r="4" spans="1:11" s="31" customFormat="1" ht="14.1" customHeight="1">
      <c r="A4" s="88"/>
      <c r="B4" s="91"/>
      <c r="C4" s="781" t="s">
        <v>0</v>
      </c>
      <c r="D4" s="781"/>
      <c r="E4" s="781"/>
      <c r="F4" s="781"/>
      <c r="G4" s="781"/>
      <c r="H4" s="91"/>
      <c r="I4" s="138"/>
      <c r="J4" s="138"/>
      <c r="K4" s="24"/>
    </row>
    <row r="5" spans="1:11" s="31" customFormat="1" ht="20.100000000000001" customHeight="1">
      <c r="A5" s="94"/>
      <c r="B5" s="29"/>
      <c r="C5" s="29" t="s">
        <v>3</v>
      </c>
      <c r="D5" s="758" t="s">
        <v>550</v>
      </c>
      <c r="E5" s="758"/>
      <c r="F5" s="758"/>
      <c r="H5" s="30"/>
      <c r="I5" s="30"/>
    </row>
    <row r="6" spans="1:11" s="31" customFormat="1" ht="6.75" customHeight="1">
      <c r="A6" s="808"/>
      <c r="B6" s="808"/>
      <c r="C6" s="808"/>
      <c r="D6" s="808"/>
      <c r="E6" s="808"/>
      <c r="F6" s="808"/>
      <c r="G6" s="808"/>
      <c r="H6" s="808"/>
      <c r="I6" s="808"/>
    </row>
    <row r="7" spans="1:11" s="31" customFormat="1" ht="3" customHeight="1">
      <c r="A7" s="808"/>
      <c r="B7" s="808"/>
      <c r="C7" s="808"/>
      <c r="D7" s="808"/>
      <c r="E7" s="808"/>
      <c r="F7" s="808"/>
      <c r="G7" s="808"/>
      <c r="H7" s="808"/>
      <c r="I7" s="808"/>
    </row>
    <row r="8" spans="1:11" s="143" customFormat="1" ht="25.5">
      <c r="A8" s="139"/>
      <c r="B8" s="809" t="s">
        <v>74</v>
      </c>
      <c r="C8" s="809"/>
      <c r="D8" s="140" t="s">
        <v>141</v>
      </c>
      <c r="E8" s="140" t="s">
        <v>142</v>
      </c>
      <c r="F8" s="141" t="s">
        <v>143</v>
      </c>
      <c r="G8" s="141" t="s">
        <v>144</v>
      </c>
      <c r="H8" s="141" t="s">
        <v>145</v>
      </c>
      <c r="I8" s="142"/>
    </row>
    <row r="9" spans="1:11" s="143" customFormat="1">
      <c r="A9" s="144"/>
      <c r="B9" s="810"/>
      <c r="C9" s="810"/>
      <c r="D9" s="145">
        <v>1</v>
      </c>
      <c r="E9" s="145">
        <v>2</v>
      </c>
      <c r="F9" s="146">
        <v>3</v>
      </c>
      <c r="G9" s="146" t="s">
        <v>146</v>
      </c>
      <c r="H9" s="146" t="s">
        <v>147</v>
      </c>
      <c r="I9" s="147"/>
    </row>
    <row r="10" spans="1:11" s="31" customFormat="1" ht="3" customHeight="1">
      <c r="A10" s="811"/>
      <c r="B10" s="808"/>
      <c r="C10" s="808"/>
      <c r="D10" s="808"/>
      <c r="E10" s="808"/>
      <c r="F10" s="808"/>
      <c r="G10" s="808"/>
      <c r="H10" s="808"/>
      <c r="I10" s="812"/>
    </row>
    <row r="11" spans="1:11" s="31" customFormat="1" ht="3" customHeight="1">
      <c r="A11" s="813"/>
      <c r="B11" s="814"/>
      <c r="C11" s="814"/>
      <c r="D11" s="814"/>
      <c r="E11" s="814"/>
      <c r="F11" s="814"/>
      <c r="G11" s="814"/>
      <c r="H11" s="814"/>
      <c r="I11" s="815"/>
      <c r="J11" s="24"/>
      <c r="K11" s="24"/>
    </row>
    <row r="12" spans="1:11" s="31" customFormat="1">
      <c r="A12" s="148"/>
      <c r="B12" s="816" t="s">
        <v>5</v>
      </c>
      <c r="C12" s="816"/>
      <c r="D12" s="149">
        <f>+D14+D24</f>
        <v>311925415.07999998</v>
      </c>
      <c r="E12" s="149">
        <f>+E14+E24</f>
        <v>225911777.66999999</v>
      </c>
      <c r="F12" s="149">
        <f>+F14+F24</f>
        <v>198100479.25</v>
      </c>
      <c r="G12" s="149">
        <f>+D12+E12-F12</f>
        <v>339736713.5</v>
      </c>
      <c r="H12" s="149">
        <f>+G12-D12</f>
        <v>27811298.420000017</v>
      </c>
      <c r="I12" s="150"/>
      <c r="J12" s="24"/>
      <c r="K12" s="24"/>
    </row>
    <row r="13" spans="1:11" s="31" customFormat="1" ht="5.0999999999999996" customHeight="1">
      <c r="A13" s="148"/>
      <c r="B13" s="151"/>
      <c r="C13" s="151"/>
      <c r="D13" s="149"/>
      <c r="E13" s="149"/>
      <c r="F13" s="149"/>
      <c r="G13" s="149">
        <f t="shared" ref="G13:G14" si="0">+D13+E13-F13</f>
        <v>0</v>
      </c>
      <c r="H13" s="149"/>
      <c r="I13" s="150"/>
      <c r="J13" s="24"/>
      <c r="K13" s="24"/>
    </row>
    <row r="14" spans="1:11" s="31" customFormat="1">
      <c r="A14" s="152"/>
      <c r="B14" s="763" t="s">
        <v>7</v>
      </c>
      <c r="C14" s="763"/>
      <c r="D14" s="153">
        <f>SUM(D16:D22)</f>
        <v>60584063.32</v>
      </c>
      <c r="E14" s="153">
        <f>SUM(E16:E22)</f>
        <v>215802451.63999999</v>
      </c>
      <c r="F14" s="153">
        <f>SUM(F16:F22)</f>
        <v>197874247.47</v>
      </c>
      <c r="G14" s="149">
        <f t="shared" si="0"/>
        <v>78512267.48999998</v>
      </c>
      <c r="H14" s="153">
        <f>+G14-D14</f>
        <v>17928204.169999979</v>
      </c>
      <c r="I14" s="154"/>
      <c r="J14" s="24"/>
      <c r="K14" s="155"/>
    </row>
    <row r="15" spans="1:11" s="31" customFormat="1" ht="5.0999999999999996" customHeight="1">
      <c r="A15" s="121"/>
      <c r="B15" s="49"/>
      <c r="C15" s="49"/>
      <c r="D15" s="156"/>
      <c r="E15" s="156"/>
      <c r="F15" s="156"/>
      <c r="G15" s="156"/>
      <c r="H15" s="156"/>
      <c r="I15" s="54"/>
      <c r="J15" s="24"/>
      <c r="K15" s="155"/>
    </row>
    <row r="16" spans="1:11" s="31" customFormat="1" ht="19.5" customHeight="1">
      <c r="A16" s="121"/>
      <c r="B16" s="807" t="s">
        <v>9</v>
      </c>
      <c r="C16" s="807"/>
      <c r="D16" s="56">
        <f>+ESF!E16</f>
        <v>28602848.949999999</v>
      </c>
      <c r="E16" s="56">
        <v>205602649.44</v>
      </c>
      <c r="F16" s="56">
        <v>166233232.75</v>
      </c>
      <c r="G16" s="106">
        <f>+D16+E16-F16</f>
        <v>67972265.639999986</v>
      </c>
      <c r="H16" s="106">
        <f>+G16-D16</f>
        <v>39369416.689999983</v>
      </c>
      <c r="I16" s="54"/>
      <c r="J16" s="24"/>
      <c r="K16" s="155" t="str">
        <f>IF(G16=ESF!D16," ","Error")</f>
        <v xml:space="preserve"> </v>
      </c>
    </row>
    <row r="17" spans="1:14" s="31" customFormat="1" ht="19.5" customHeight="1">
      <c r="A17" s="121"/>
      <c r="B17" s="807" t="s">
        <v>11</v>
      </c>
      <c r="C17" s="807"/>
      <c r="D17" s="56">
        <f>+ESF!E17</f>
        <v>18487803.27</v>
      </c>
      <c r="E17" s="56">
        <v>8385074.4199999999</v>
      </c>
      <c r="F17" s="56">
        <v>26679048.52</v>
      </c>
      <c r="G17" s="106">
        <f t="shared" ref="G17:G22" si="1">+D17+E17-F17</f>
        <v>193829.16999999806</v>
      </c>
      <c r="H17" s="106">
        <f t="shared" ref="H17:H21" si="2">+G17-D17</f>
        <v>-18293974.100000001</v>
      </c>
      <c r="I17" s="54"/>
      <c r="J17" s="24"/>
      <c r="K17" s="155" t="str">
        <f>IF(G17=ESF!D17," ","Error")</f>
        <v>Error</v>
      </c>
    </row>
    <row r="18" spans="1:14" s="31" customFormat="1" ht="19.5" customHeight="1">
      <c r="A18" s="121"/>
      <c r="B18" s="807" t="s">
        <v>13</v>
      </c>
      <c r="C18" s="807"/>
      <c r="D18" s="56">
        <f>+ESF!E18</f>
        <v>13493411.1</v>
      </c>
      <c r="E18" s="56">
        <v>1814727.78</v>
      </c>
      <c r="F18" s="56">
        <v>4961966.2</v>
      </c>
      <c r="G18" s="106">
        <f t="shared" si="1"/>
        <v>10346172.68</v>
      </c>
      <c r="H18" s="106">
        <f t="shared" si="2"/>
        <v>-3147238.42</v>
      </c>
      <c r="I18" s="54"/>
      <c r="J18" s="24"/>
      <c r="K18" s="155" t="str">
        <f>IF(G18=ESF!D18," ","Error")</f>
        <v xml:space="preserve"> </v>
      </c>
    </row>
    <row r="19" spans="1:14" s="31" customFormat="1" ht="19.5" customHeight="1">
      <c r="A19" s="121"/>
      <c r="B19" s="807" t="s">
        <v>15</v>
      </c>
      <c r="C19" s="807"/>
      <c r="D19" s="56">
        <f>+ESF!E19</f>
        <v>0</v>
      </c>
      <c r="E19" s="56">
        <v>0</v>
      </c>
      <c r="F19" s="56">
        <v>0</v>
      </c>
      <c r="G19" s="106">
        <f t="shared" si="1"/>
        <v>0</v>
      </c>
      <c r="H19" s="106">
        <f t="shared" si="2"/>
        <v>0</v>
      </c>
      <c r="I19" s="54"/>
      <c r="J19" s="24"/>
      <c r="K19" s="155" t="str">
        <f>IF(G19=ESF!D19," ","Error")</f>
        <v xml:space="preserve"> </v>
      </c>
      <c r="N19" s="31" t="s">
        <v>130</v>
      </c>
    </row>
    <row r="20" spans="1:14" s="31" customFormat="1" ht="19.5" customHeight="1">
      <c r="A20" s="121"/>
      <c r="B20" s="807" t="s">
        <v>17</v>
      </c>
      <c r="C20" s="807"/>
      <c r="D20" s="56">
        <f>+ESF!E20</f>
        <v>0</v>
      </c>
      <c r="E20" s="56">
        <v>0</v>
      </c>
      <c r="F20" s="56">
        <v>0</v>
      </c>
      <c r="G20" s="106">
        <f t="shared" si="1"/>
        <v>0</v>
      </c>
      <c r="H20" s="106">
        <f t="shared" si="2"/>
        <v>0</v>
      </c>
      <c r="I20" s="54"/>
      <c r="J20" s="24"/>
      <c r="K20" s="155" t="str">
        <f>IF(G20=ESF!D20," ","Error")</f>
        <v xml:space="preserve"> </v>
      </c>
    </row>
    <row r="21" spans="1:14" s="31" customFormat="1" ht="19.5" customHeight="1">
      <c r="A21" s="121"/>
      <c r="B21" s="807" t="s">
        <v>19</v>
      </c>
      <c r="C21" s="807"/>
      <c r="D21" s="56">
        <f>+ESF!E21</f>
        <v>0</v>
      </c>
      <c r="E21" s="56">
        <v>0</v>
      </c>
      <c r="F21" s="56">
        <v>0</v>
      </c>
      <c r="G21" s="106">
        <f t="shared" si="1"/>
        <v>0</v>
      </c>
      <c r="H21" s="106">
        <f t="shared" si="2"/>
        <v>0</v>
      </c>
      <c r="I21" s="54"/>
      <c r="J21" s="24"/>
      <c r="K21" s="155" t="str">
        <f>IF(G21=ESF!D21," ","Error")</f>
        <v xml:space="preserve"> </v>
      </c>
      <c r="L21" s="31" t="s">
        <v>130</v>
      </c>
    </row>
    <row r="22" spans="1:14" ht="19.5" customHeight="1">
      <c r="A22" s="121"/>
      <c r="B22" s="807" t="s">
        <v>21</v>
      </c>
      <c r="C22" s="807"/>
      <c r="D22" s="56">
        <f>+ESF!E22</f>
        <v>0</v>
      </c>
      <c r="E22" s="56">
        <v>0</v>
      </c>
      <c r="F22" s="56">
        <v>0</v>
      </c>
      <c r="G22" s="106">
        <f t="shared" si="1"/>
        <v>0</v>
      </c>
      <c r="H22" s="106">
        <f>+G22-D22</f>
        <v>0</v>
      </c>
      <c r="I22" s="54"/>
      <c r="K22" s="155" t="str">
        <f>IF(G22=ESF!D22," ","Error")</f>
        <v xml:space="preserve"> </v>
      </c>
    </row>
    <row r="23" spans="1:14">
      <c r="A23" s="121"/>
      <c r="B23" s="157"/>
      <c r="C23" s="157"/>
      <c r="D23" s="158"/>
      <c r="E23" s="158"/>
      <c r="F23" s="158"/>
      <c r="G23" s="158"/>
      <c r="H23" s="158"/>
      <c r="I23" s="54"/>
      <c r="K23" s="155"/>
    </row>
    <row r="24" spans="1:14">
      <c r="A24" s="152"/>
      <c r="B24" s="763" t="s">
        <v>26</v>
      </c>
      <c r="C24" s="763"/>
      <c r="D24" s="153">
        <f>SUM(D26:D34)</f>
        <v>251341351.75999999</v>
      </c>
      <c r="E24" s="153">
        <f>SUM(E26:E34)</f>
        <v>10109326.029999999</v>
      </c>
      <c r="F24" s="153">
        <f>SUM(F26:F34)</f>
        <v>226231.78</v>
      </c>
      <c r="G24" s="153">
        <f>+D24+E24-F24</f>
        <v>261224446.00999999</v>
      </c>
      <c r="H24" s="153">
        <f>+G24-D24</f>
        <v>9883094.25</v>
      </c>
      <c r="I24" s="154"/>
      <c r="K24" s="155"/>
    </row>
    <row r="25" spans="1:14" ht="5.0999999999999996" customHeight="1">
      <c r="A25" s="121"/>
      <c r="B25" s="49"/>
      <c r="C25" s="157"/>
      <c r="D25" s="156"/>
      <c r="E25" s="156"/>
      <c r="F25" s="156"/>
      <c r="G25" s="156"/>
      <c r="H25" s="156"/>
      <c r="I25" s="54"/>
      <c r="K25" s="155"/>
    </row>
    <row r="26" spans="1:14" ht="19.5" customHeight="1">
      <c r="A26" s="121"/>
      <c r="B26" s="807" t="s">
        <v>28</v>
      </c>
      <c r="C26" s="807"/>
      <c r="D26" s="56">
        <f>+ESF!E29</f>
        <v>0</v>
      </c>
      <c r="E26" s="56">
        <v>0</v>
      </c>
      <c r="F26" s="56">
        <v>0</v>
      </c>
      <c r="G26" s="106">
        <f>+D26+E26-F26</f>
        <v>0</v>
      </c>
      <c r="H26" s="106">
        <f>+G26-D26</f>
        <v>0</v>
      </c>
      <c r="I26" s="54"/>
      <c r="K26" s="155"/>
    </row>
    <row r="27" spans="1:14" ht="19.5" customHeight="1">
      <c r="A27" s="121"/>
      <c r="B27" s="807" t="s">
        <v>30</v>
      </c>
      <c r="C27" s="807"/>
      <c r="D27" s="56">
        <f>+ESF!E30</f>
        <v>0</v>
      </c>
      <c r="E27" s="56">
        <v>0</v>
      </c>
      <c r="F27" s="56">
        <v>0</v>
      </c>
      <c r="G27" s="106">
        <f t="shared" ref="G27:G34" si="3">+D27+E27-F27</f>
        <v>0</v>
      </c>
      <c r="H27" s="106">
        <f t="shared" ref="H27:H34" si="4">+G27-D27</f>
        <v>0</v>
      </c>
      <c r="I27" s="54"/>
      <c r="K27" s="155"/>
    </row>
    <row r="28" spans="1:14" ht="19.5" customHeight="1">
      <c r="A28" s="121"/>
      <c r="B28" s="807" t="s">
        <v>32</v>
      </c>
      <c r="C28" s="807"/>
      <c r="D28" s="56">
        <f>+ESF!E31</f>
        <v>218902498.56</v>
      </c>
      <c r="E28" s="56">
        <v>8203194.3899999997</v>
      </c>
      <c r="F28" s="56">
        <v>226231.78</v>
      </c>
      <c r="G28" s="106">
        <f t="shared" si="3"/>
        <v>226879461.16999999</v>
      </c>
      <c r="H28" s="106">
        <f t="shared" si="4"/>
        <v>7976962.6099999845</v>
      </c>
      <c r="I28" s="54"/>
      <c r="K28" s="155"/>
    </row>
    <row r="29" spans="1:14" ht="19.5" customHeight="1">
      <c r="A29" s="121"/>
      <c r="B29" s="807" t="s">
        <v>148</v>
      </c>
      <c r="C29" s="807"/>
      <c r="D29" s="56">
        <f>+ESF!E32</f>
        <v>96314399.689999998</v>
      </c>
      <c r="E29" s="56">
        <v>1906131.64</v>
      </c>
      <c r="F29" s="56">
        <v>0</v>
      </c>
      <c r="G29" s="106">
        <f t="shared" si="3"/>
        <v>98220531.329999998</v>
      </c>
      <c r="H29" s="106">
        <f t="shared" si="4"/>
        <v>1906131.6400000006</v>
      </c>
      <c r="I29" s="54"/>
      <c r="K29" s="155"/>
    </row>
    <row r="30" spans="1:14" ht="19.5" customHeight="1">
      <c r="A30" s="121"/>
      <c r="B30" s="807" t="s">
        <v>36</v>
      </c>
      <c r="C30" s="807"/>
      <c r="D30" s="56">
        <f>+ESF!E33</f>
        <v>0</v>
      </c>
      <c r="E30" s="56">
        <v>0</v>
      </c>
      <c r="F30" s="56">
        <v>0</v>
      </c>
      <c r="G30" s="106">
        <f t="shared" si="3"/>
        <v>0</v>
      </c>
      <c r="H30" s="106">
        <f t="shared" si="4"/>
        <v>0</v>
      </c>
      <c r="I30" s="54"/>
      <c r="K30" s="155"/>
    </row>
    <row r="31" spans="1:14" ht="19.5" customHeight="1">
      <c r="A31" s="121"/>
      <c r="B31" s="807" t="s">
        <v>38</v>
      </c>
      <c r="C31" s="807"/>
      <c r="D31" s="56">
        <f>+ESF!E34</f>
        <v>-63875546.490000002</v>
      </c>
      <c r="E31" s="56">
        <v>0</v>
      </c>
      <c r="F31" s="56">
        <v>0</v>
      </c>
      <c r="G31" s="106">
        <f t="shared" si="3"/>
        <v>-63875546.490000002</v>
      </c>
      <c r="H31" s="106">
        <f t="shared" si="4"/>
        <v>0</v>
      </c>
      <c r="I31" s="54"/>
      <c r="K31" s="155"/>
    </row>
    <row r="32" spans="1:14" ht="19.5" customHeight="1">
      <c r="A32" s="121"/>
      <c r="B32" s="807" t="s">
        <v>40</v>
      </c>
      <c r="C32" s="807"/>
      <c r="D32" s="56">
        <f>+ESF!E35</f>
        <v>0</v>
      </c>
      <c r="E32" s="56">
        <v>0</v>
      </c>
      <c r="F32" s="56">
        <v>0</v>
      </c>
      <c r="G32" s="106">
        <f t="shared" si="3"/>
        <v>0</v>
      </c>
      <c r="H32" s="106">
        <f t="shared" si="4"/>
        <v>0</v>
      </c>
      <c r="I32" s="54"/>
      <c r="K32" s="155"/>
    </row>
    <row r="33" spans="1:17" ht="19.5" customHeight="1">
      <c r="A33" s="121"/>
      <c r="B33" s="807" t="s">
        <v>41</v>
      </c>
      <c r="C33" s="807"/>
      <c r="D33" s="56">
        <f>+ESF!E36</f>
        <v>0</v>
      </c>
      <c r="E33" s="56">
        <v>0</v>
      </c>
      <c r="F33" s="56">
        <v>0</v>
      </c>
      <c r="G33" s="106">
        <f t="shared" si="3"/>
        <v>0</v>
      </c>
      <c r="H33" s="106">
        <f t="shared" si="4"/>
        <v>0</v>
      </c>
      <c r="I33" s="54"/>
      <c r="K33" s="155"/>
    </row>
    <row r="34" spans="1:17" ht="19.5" customHeight="1">
      <c r="A34" s="121"/>
      <c r="B34" s="807" t="s">
        <v>43</v>
      </c>
      <c r="C34" s="807"/>
      <c r="D34" s="56">
        <f>+ESF!E37</f>
        <v>0</v>
      </c>
      <c r="E34" s="56">
        <v>0</v>
      </c>
      <c r="F34" s="56">
        <v>0</v>
      </c>
      <c r="G34" s="106">
        <f t="shared" si="3"/>
        <v>0</v>
      </c>
      <c r="H34" s="106">
        <f t="shared" si="4"/>
        <v>0</v>
      </c>
      <c r="I34" s="54"/>
      <c r="K34" s="155" t="str">
        <f>IF(G34=ESF!D37," ","error")</f>
        <v xml:space="preserve"> </v>
      </c>
    </row>
    <row r="35" spans="1:17">
      <c r="A35" s="121"/>
      <c r="B35" s="157"/>
      <c r="C35" s="157"/>
      <c r="D35" s="158"/>
      <c r="E35" s="156"/>
      <c r="F35" s="156"/>
      <c r="G35" s="156"/>
      <c r="H35" s="156"/>
      <c r="I35" s="54"/>
      <c r="K35" s="155"/>
    </row>
    <row r="36" spans="1:17" ht="6" customHeight="1">
      <c r="A36" s="817"/>
      <c r="B36" s="818"/>
      <c r="C36" s="818"/>
      <c r="D36" s="818"/>
      <c r="E36" s="818"/>
      <c r="F36" s="818"/>
      <c r="G36" s="818"/>
      <c r="H36" s="818"/>
      <c r="I36" s="819"/>
    </row>
    <row r="37" spans="1:17" ht="6" customHeight="1">
      <c r="A37" s="51"/>
      <c r="B37" s="159"/>
      <c r="C37" s="160"/>
      <c r="E37" s="51"/>
      <c r="F37" s="51"/>
      <c r="G37" s="51"/>
      <c r="H37" s="51"/>
      <c r="I37" s="51"/>
    </row>
    <row r="38" spans="1:17" ht="15" customHeight="1">
      <c r="A38" s="31"/>
      <c r="B38" s="820" t="s">
        <v>76</v>
      </c>
      <c r="C38" s="820"/>
      <c r="D38" s="820"/>
      <c r="E38" s="820"/>
      <c r="F38" s="820"/>
      <c r="G38" s="820"/>
      <c r="H38" s="820"/>
      <c r="I38" s="58"/>
      <c r="J38" s="58"/>
      <c r="K38" s="31"/>
      <c r="L38" s="31"/>
      <c r="M38" s="31"/>
      <c r="N38" s="31"/>
      <c r="O38" s="31"/>
      <c r="P38" s="31"/>
      <c r="Q38" s="31"/>
    </row>
    <row r="39" spans="1:17" ht="9.75" customHeight="1">
      <c r="A39" s="31"/>
      <c r="B39" s="58"/>
      <c r="C39" s="79"/>
      <c r="D39" s="80"/>
      <c r="E39" s="80"/>
      <c r="F39" s="31"/>
      <c r="G39" s="81"/>
      <c r="H39" s="79"/>
      <c r="I39" s="80"/>
      <c r="J39" s="80"/>
      <c r="K39" s="31"/>
      <c r="L39" s="31"/>
      <c r="M39" s="31"/>
      <c r="N39" s="31"/>
      <c r="O39" s="31"/>
      <c r="P39" s="31"/>
      <c r="Q39" s="31"/>
    </row>
    <row r="40" spans="1:17" ht="50.1" customHeight="1">
      <c r="A40" s="31"/>
      <c r="B40" s="821"/>
      <c r="C40" s="821"/>
      <c r="D40" s="80"/>
      <c r="E40" s="162"/>
      <c r="F40" s="162"/>
      <c r="G40" s="163"/>
      <c r="H40" s="163"/>
      <c r="I40" s="80"/>
      <c r="J40" s="80"/>
      <c r="K40" s="31"/>
      <c r="L40" s="31"/>
      <c r="M40" s="31"/>
      <c r="N40" s="31"/>
      <c r="O40" s="31"/>
      <c r="P40" s="31"/>
      <c r="Q40" s="31"/>
    </row>
    <row r="41" spans="1:17" ht="14.1" customHeight="1">
      <c r="A41" s="31"/>
      <c r="B41" s="767" t="s">
        <v>551</v>
      </c>
      <c r="C41" s="767"/>
      <c r="D41" s="34"/>
      <c r="E41" s="765" t="s">
        <v>552</v>
      </c>
      <c r="F41" s="765"/>
      <c r="G41" s="822"/>
      <c r="H41" s="822"/>
      <c r="I41" s="84"/>
      <c r="J41" s="31"/>
      <c r="P41" s="31"/>
      <c r="Q41" s="31"/>
    </row>
    <row r="42" spans="1:17" ht="14.1" customHeight="1">
      <c r="A42" s="31"/>
      <c r="B42" s="764" t="s">
        <v>553</v>
      </c>
      <c r="C42" s="764"/>
      <c r="D42" s="104"/>
      <c r="E42" s="766" t="s">
        <v>554</v>
      </c>
      <c r="F42" s="766"/>
      <c r="G42" s="766"/>
      <c r="H42" s="766"/>
      <c r="I42" s="84"/>
      <c r="J42" s="31"/>
      <c r="P42" s="31"/>
      <c r="Q42" s="31"/>
    </row>
    <row r="43" spans="1:17">
      <c r="B43" s="31"/>
      <c r="C43" s="31"/>
      <c r="D43" s="37"/>
      <c r="E43" s="31"/>
      <c r="F43" s="31"/>
      <c r="G43" s="31"/>
    </row>
    <row r="44" spans="1:17">
      <c r="B44" s="31"/>
      <c r="C44" s="31"/>
      <c r="D44" s="37"/>
      <c r="E44" s="31"/>
      <c r="F44" s="31"/>
      <c r="G44" s="31"/>
    </row>
    <row r="73" spans="16:16">
      <c r="P73" s="24" t="s">
        <v>1078</v>
      </c>
    </row>
  </sheetData>
  <sheetProtection formatCells="0" selectLockedCells="1"/>
  <mergeCells count="38"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E42:F42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</mergeCells>
  <printOptions verticalCentered="1"/>
  <pageMargins left="0.35" right="0" top="0.39" bottom="0.59055118110236227" header="0" footer="0"/>
  <pageSetup scale="51" orientation="landscape" r:id="rId1"/>
  <ignoredErrors>
    <ignoredError sqref="D16:D3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opLeftCell="A34" zoomScale="85" zoomScaleNormal="85" workbookViewId="0">
      <selection activeCell="L65" sqref="L65"/>
    </sheetView>
  </sheetViews>
  <sheetFormatPr baseColWidth="10" defaultRowHeight="12.75"/>
  <cols>
    <col min="1" max="1" width="4.85546875" style="211" customWidth="1"/>
    <col min="2" max="2" width="14.5703125" style="211" customWidth="1"/>
    <col min="3" max="3" width="18.85546875" style="211" customWidth="1"/>
    <col min="4" max="4" width="21.85546875" style="211" customWidth="1"/>
    <col min="5" max="5" width="3.42578125" style="211" customWidth="1"/>
    <col min="6" max="6" width="22.28515625" style="211" customWidth="1"/>
    <col min="7" max="7" width="29.7109375" style="211" customWidth="1"/>
    <col min="8" max="8" width="20.7109375" style="211" customWidth="1"/>
    <col min="9" max="9" width="20.85546875" style="211" customWidth="1"/>
    <col min="10" max="10" width="3.7109375" style="211" customWidth="1"/>
    <col min="11" max="16384" width="11.42578125" style="166"/>
  </cols>
  <sheetData>
    <row r="1" spans="1:10" ht="7.5" customHeight="1">
      <c r="A1" s="164"/>
      <c r="B1" s="165"/>
      <c r="C1" s="825"/>
      <c r="D1" s="825"/>
      <c r="E1" s="825"/>
      <c r="F1" s="825"/>
      <c r="G1" s="825"/>
      <c r="H1" s="825"/>
      <c r="I1" s="165"/>
      <c r="J1" s="165"/>
    </row>
    <row r="2" spans="1:10" ht="14.1" customHeight="1">
      <c r="A2" s="164"/>
      <c r="B2" s="165"/>
      <c r="C2" s="825" t="s">
        <v>439</v>
      </c>
      <c r="D2" s="825"/>
      <c r="E2" s="825"/>
      <c r="F2" s="825"/>
      <c r="G2" s="825"/>
      <c r="H2" s="825"/>
      <c r="I2" s="165"/>
      <c r="J2" s="165"/>
    </row>
    <row r="3" spans="1:10" ht="14.1" customHeight="1">
      <c r="A3" s="760" t="s">
        <v>1032</v>
      </c>
      <c r="B3" s="760"/>
      <c r="C3" s="760"/>
      <c r="D3" s="760"/>
      <c r="E3" s="760"/>
      <c r="F3" s="760"/>
      <c r="G3" s="760"/>
      <c r="H3" s="760"/>
      <c r="I3" s="760"/>
      <c r="J3" s="760"/>
    </row>
    <row r="4" spans="1:10" ht="14.1" customHeight="1">
      <c r="A4" s="164"/>
      <c r="B4" s="165"/>
      <c r="C4" s="825" t="s">
        <v>0</v>
      </c>
      <c r="D4" s="825"/>
      <c r="E4" s="825"/>
      <c r="F4" s="825"/>
      <c r="G4" s="825"/>
      <c r="H4" s="825"/>
      <c r="I4" s="165"/>
      <c r="J4" s="165"/>
    </row>
    <row r="5" spans="1:10" ht="6" customHeight="1">
      <c r="A5" s="167"/>
      <c r="B5" s="826"/>
      <c r="C5" s="826"/>
      <c r="D5" s="827"/>
      <c r="E5" s="827"/>
      <c r="F5" s="827"/>
      <c r="G5" s="827"/>
      <c r="H5" s="827"/>
      <c r="I5" s="827"/>
      <c r="J5" s="168"/>
    </row>
    <row r="6" spans="1:10" ht="20.100000000000001" customHeight="1">
      <c r="A6" s="169"/>
      <c r="B6" s="170"/>
      <c r="C6" s="30"/>
      <c r="D6" s="29" t="s">
        <v>3</v>
      </c>
      <c r="E6" s="758" t="s">
        <v>550</v>
      </c>
      <c r="F6" s="758"/>
      <c r="G6" s="758"/>
      <c r="H6" s="30"/>
      <c r="I6" s="30"/>
      <c r="J6" s="30"/>
    </row>
    <row r="7" spans="1:10" ht="5.0999999999999996" customHeight="1">
      <c r="A7" s="171"/>
      <c r="B7" s="828"/>
      <c r="C7" s="828"/>
      <c r="D7" s="828"/>
      <c r="E7" s="828"/>
      <c r="F7" s="828"/>
      <c r="G7" s="828"/>
      <c r="H7" s="828"/>
      <c r="I7" s="828"/>
      <c r="J7" s="828"/>
    </row>
    <row r="8" spans="1:10" ht="3" customHeight="1">
      <c r="A8" s="171"/>
      <c r="B8" s="828"/>
      <c r="C8" s="828"/>
      <c r="D8" s="828"/>
      <c r="E8" s="828"/>
      <c r="F8" s="828"/>
      <c r="G8" s="828"/>
      <c r="H8" s="828"/>
      <c r="I8" s="828"/>
      <c r="J8" s="828"/>
    </row>
    <row r="9" spans="1:10" ht="30" customHeight="1">
      <c r="A9" s="172"/>
      <c r="B9" s="829" t="s">
        <v>149</v>
      </c>
      <c r="C9" s="829"/>
      <c r="D9" s="829"/>
      <c r="E9" s="173"/>
      <c r="F9" s="174" t="s">
        <v>150</v>
      </c>
      <c r="G9" s="174" t="s">
        <v>151</v>
      </c>
      <c r="H9" s="173" t="s">
        <v>152</v>
      </c>
      <c r="I9" s="173" t="s">
        <v>153</v>
      </c>
      <c r="J9" s="175"/>
    </row>
    <row r="10" spans="1:10" ht="3" customHeight="1">
      <c r="A10" s="176"/>
      <c r="B10" s="828"/>
      <c r="C10" s="828"/>
      <c r="D10" s="828"/>
      <c r="E10" s="828"/>
      <c r="F10" s="828"/>
      <c r="G10" s="828"/>
      <c r="H10" s="828"/>
      <c r="I10" s="828"/>
      <c r="J10" s="830"/>
    </row>
    <row r="11" spans="1:10" ht="9.9499999999999993" customHeight="1">
      <c r="A11" s="177"/>
      <c r="B11" s="823"/>
      <c r="C11" s="823"/>
      <c r="D11" s="823"/>
      <c r="E11" s="823"/>
      <c r="F11" s="823"/>
      <c r="G11" s="823"/>
      <c r="H11" s="823"/>
      <c r="I11" s="823"/>
      <c r="J11" s="824"/>
    </row>
    <row r="12" spans="1:10">
      <c r="A12" s="177"/>
      <c r="B12" s="832" t="s">
        <v>154</v>
      </c>
      <c r="C12" s="832"/>
      <c r="D12" s="832"/>
      <c r="E12" s="178"/>
      <c r="F12" s="178"/>
      <c r="G12" s="178"/>
      <c r="H12" s="178"/>
      <c r="I12" s="178"/>
      <c r="J12" s="179"/>
    </row>
    <row r="13" spans="1:10">
      <c r="A13" s="180"/>
      <c r="B13" s="833" t="s">
        <v>155</v>
      </c>
      <c r="C13" s="833"/>
      <c r="D13" s="833"/>
      <c r="E13" s="181"/>
      <c r="F13" s="181"/>
      <c r="G13" s="181"/>
      <c r="H13" s="181"/>
      <c r="I13" s="181"/>
      <c r="J13" s="182"/>
    </row>
    <row r="14" spans="1:10">
      <c r="A14" s="180"/>
      <c r="B14" s="832" t="s">
        <v>156</v>
      </c>
      <c r="C14" s="832"/>
      <c r="D14" s="832"/>
      <c r="E14" s="181"/>
      <c r="F14" s="183"/>
      <c r="G14" s="183"/>
      <c r="H14" s="124">
        <f>SUM(H15:H17)</f>
        <v>0</v>
      </c>
      <c r="I14" s="124">
        <f>SUM(I15:I17)</f>
        <v>0</v>
      </c>
      <c r="J14" s="184"/>
    </row>
    <row r="15" spans="1:10">
      <c r="A15" s="185"/>
      <c r="B15" s="186"/>
      <c r="C15" s="834" t="s">
        <v>157</v>
      </c>
      <c r="D15" s="834"/>
      <c r="E15" s="181"/>
      <c r="F15" s="187"/>
      <c r="G15" s="187"/>
      <c r="H15" s="188">
        <v>0</v>
      </c>
      <c r="I15" s="188">
        <v>0</v>
      </c>
      <c r="J15" s="189"/>
    </row>
    <row r="16" spans="1:10">
      <c r="A16" s="185"/>
      <c r="B16" s="186"/>
      <c r="C16" s="834" t="s">
        <v>158</v>
      </c>
      <c r="D16" s="834"/>
      <c r="E16" s="181"/>
      <c r="F16" s="187"/>
      <c r="G16" s="187"/>
      <c r="H16" s="188">
        <v>0</v>
      </c>
      <c r="I16" s="188">
        <v>0</v>
      </c>
      <c r="J16" s="189"/>
    </row>
    <row r="17" spans="1:10">
      <c r="A17" s="185"/>
      <c r="B17" s="186"/>
      <c r="C17" s="834" t="s">
        <v>159</v>
      </c>
      <c r="D17" s="834"/>
      <c r="E17" s="181"/>
      <c r="F17" s="187"/>
      <c r="G17" s="187"/>
      <c r="H17" s="188">
        <v>0</v>
      </c>
      <c r="I17" s="188">
        <v>0</v>
      </c>
      <c r="J17" s="189"/>
    </row>
    <row r="18" spans="1:10" ht="9.9499999999999993" customHeight="1">
      <c r="A18" s="185"/>
      <c r="B18" s="186"/>
      <c r="C18" s="186"/>
      <c r="D18" s="190"/>
      <c r="E18" s="181"/>
      <c r="F18" s="191"/>
      <c r="G18" s="191"/>
      <c r="H18" s="192"/>
      <c r="I18" s="192"/>
      <c r="J18" s="189"/>
    </row>
    <row r="19" spans="1:10">
      <c r="A19" s="180"/>
      <c r="B19" s="832" t="s">
        <v>160</v>
      </c>
      <c r="C19" s="832"/>
      <c r="D19" s="832"/>
      <c r="E19" s="181"/>
      <c r="F19" s="183"/>
      <c r="G19" s="183"/>
      <c r="H19" s="124">
        <f>SUM(H20:H23)</f>
        <v>0</v>
      </c>
      <c r="I19" s="124">
        <f>SUM(I20:I23)</f>
        <v>0</v>
      </c>
      <c r="J19" s="184"/>
    </row>
    <row r="20" spans="1:10">
      <c r="A20" s="185"/>
      <c r="B20" s="186"/>
      <c r="C20" s="834" t="s">
        <v>161</v>
      </c>
      <c r="D20" s="834"/>
      <c r="E20" s="181"/>
      <c r="F20" s="187"/>
      <c r="G20" s="187"/>
      <c r="H20" s="188">
        <v>0</v>
      </c>
      <c r="I20" s="188">
        <v>0</v>
      </c>
      <c r="J20" s="189"/>
    </row>
    <row r="21" spans="1:10">
      <c r="A21" s="185"/>
      <c r="B21" s="186"/>
      <c r="C21" s="834" t="s">
        <v>162</v>
      </c>
      <c r="D21" s="834"/>
      <c r="E21" s="181"/>
      <c r="F21" s="187"/>
      <c r="G21" s="187"/>
      <c r="H21" s="188">
        <v>0</v>
      </c>
      <c r="I21" s="188">
        <v>0</v>
      </c>
      <c r="J21" s="189"/>
    </row>
    <row r="22" spans="1:10">
      <c r="A22" s="185"/>
      <c r="B22" s="186"/>
      <c r="C22" s="834" t="s">
        <v>158</v>
      </c>
      <c r="D22" s="834"/>
      <c r="E22" s="181"/>
      <c r="F22" s="187"/>
      <c r="G22" s="187"/>
      <c r="H22" s="188">
        <v>0</v>
      </c>
      <c r="I22" s="188">
        <v>0</v>
      </c>
      <c r="J22" s="189"/>
    </row>
    <row r="23" spans="1:10">
      <c r="A23" s="185"/>
      <c r="B23" s="193"/>
      <c r="C23" s="834" t="s">
        <v>159</v>
      </c>
      <c r="D23" s="834"/>
      <c r="E23" s="181"/>
      <c r="F23" s="187"/>
      <c r="G23" s="187"/>
      <c r="H23" s="194">
        <v>0</v>
      </c>
      <c r="I23" s="194">
        <v>0</v>
      </c>
      <c r="J23" s="189"/>
    </row>
    <row r="24" spans="1:10" ht="9.9499999999999993" customHeight="1">
      <c r="A24" s="185"/>
      <c r="B24" s="186"/>
      <c r="C24" s="186"/>
      <c r="D24" s="190"/>
      <c r="E24" s="181"/>
      <c r="F24" s="195"/>
      <c r="G24" s="195"/>
      <c r="H24" s="196"/>
      <c r="I24" s="196"/>
      <c r="J24" s="189"/>
    </row>
    <row r="25" spans="1:10">
      <c r="A25" s="197"/>
      <c r="B25" s="831" t="s">
        <v>163</v>
      </c>
      <c r="C25" s="831"/>
      <c r="D25" s="831"/>
      <c r="E25" s="198"/>
      <c r="F25" s="199"/>
      <c r="G25" s="199"/>
      <c r="H25" s="200">
        <f>H14+H19</f>
        <v>0</v>
      </c>
      <c r="I25" s="200">
        <f>I14+I19</f>
        <v>0</v>
      </c>
      <c r="J25" s="201"/>
    </row>
    <row r="26" spans="1:10">
      <c r="A26" s="180"/>
      <c r="B26" s="186"/>
      <c r="C26" s="186"/>
      <c r="D26" s="202"/>
      <c r="E26" s="181"/>
      <c r="F26" s="195"/>
      <c r="G26" s="195"/>
      <c r="H26" s="196"/>
      <c r="I26" s="196"/>
      <c r="J26" s="184"/>
    </row>
    <row r="27" spans="1:10">
      <c r="A27" s="180"/>
      <c r="B27" s="833" t="s">
        <v>164</v>
      </c>
      <c r="C27" s="833"/>
      <c r="D27" s="833"/>
      <c r="E27" s="181"/>
      <c r="F27" s="195"/>
      <c r="G27" s="195"/>
      <c r="H27" s="196"/>
      <c r="I27" s="196"/>
      <c r="J27" s="184"/>
    </row>
    <row r="28" spans="1:10">
      <c r="A28" s="180"/>
      <c r="B28" s="832" t="s">
        <v>156</v>
      </c>
      <c r="C28" s="832"/>
      <c r="D28" s="832"/>
      <c r="E28" s="181"/>
      <c r="F28" s="183"/>
      <c r="G28" s="183"/>
      <c r="H28" s="124">
        <f>SUM(H29:H31)</f>
        <v>0</v>
      </c>
      <c r="I28" s="124">
        <f>SUM(I29:I31)</f>
        <v>0</v>
      </c>
      <c r="J28" s="184"/>
    </row>
    <row r="29" spans="1:10">
      <c r="A29" s="185"/>
      <c r="B29" s="186"/>
      <c r="C29" s="834" t="s">
        <v>157</v>
      </c>
      <c r="D29" s="834"/>
      <c r="E29" s="181"/>
      <c r="F29" s="187"/>
      <c r="G29" s="187"/>
      <c r="H29" s="188">
        <v>0</v>
      </c>
      <c r="I29" s="188">
        <v>0</v>
      </c>
      <c r="J29" s="189"/>
    </row>
    <row r="30" spans="1:10">
      <c r="A30" s="185"/>
      <c r="B30" s="193"/>
      <c r="C30" s="834" t="s">
        <v>158</v>
      </c>
      <c r="D30" s="834"/>
      <c r="E30" s="193"/>
      <c r="F30" s="203"/>
      <c r="G30" s="203"/>
      <c r="H30" s="188">
        <v>0</v>
      </c>
      <c r="I30" s="188">
        <v>0</v>
      </c>
      <c r="J30" s="189"/>
    </row>
    <row r="31" spans="1:10">
      <c r="A31" s="185"/>
      <c r="B31" s="193"/>
      <c r="C31" s="834" t="s">
        <v>159</v>
      </c>
      <c r="D31" s="834"/>
      <c r="E31" s="193"/>
      <c r="F31" s="203"/>
      <c r="G31" s="203"/>
      <c r="H31" s="188">
        <v>0</v>
      </c>
      <c r="I31" s="188">
        <v>0</v>
      </c>
      <c r="J31" s="189"/>
    </row>
    <row r="32" spans="1:10" ht="9.9499999999999993" customHeight="1">
      <c r="A32" s="185"/>
      <c r="B32" s="186"/>
      <c r="C32" s="186"/>
      <c r="D32" s="190"/>
      <c r="E32" s="181"/>
      <c r="F32" s="195"/>
      <c r="G32" s="195"/>
      <c r="H32" s="196"/>
      <c r="I32" s="196"/>
      <c r="J32" s="189"/>
    </row>
    <row r="33" spans="1:10">
      <c r="A33" s="180"/>
      <c r="B33" s="832" t="s">
        <v>160</v>
      </c>
      <c r="C33" s="832"/>
      <c r="D33" s="832"/>
      <c r="E33" s="181"/>
      <c r="F33" s="183"/>
      <c r="G33" s="183"/>
      <c r="H33" s="124">
        <f>SUM(H34:H37)</f>
        <v>0</v>
      </c>
      <c r="I33" s="124">
        <f>SUM(I34:I37)</f>
        <v>0</v>
      </c>
      <c r="J33" s="184"/>
    </row>
    <row r="34" spans="1:10">
      <c r="A34" s="185"/>
      <c r="B34" s="186"/>
      <c r="C34" s="834" t="s">
        <v>161</v>
      </c>
      <c r="D34" s="834"/>
      <c r="E34" s="181"/>
      <c r="F34" s="187"/>
      <c r="G34" s="187"/>
      <c r="H34" s="188">
        <v>0</v>
      </c>
      <c r="I34" s="188">
        <v>0</v>
      </c>
      <c r="J34" s="189"/>
    </row>
    <row r="35" spans="1:10">
      <c r="A35" s="185"/>
      <c r="B35" s="186"/>
      <c r="C35" s="834" t="s">
        <v>162</v>
      </c>
      <c r="D35" s="834"/>
      <c r="E35" s="181"/>
      <c r="F35" s="187"/>
      <c r="G35" s="187"/>
      <c r="H35" s="188">
        <v>0</v>
      </c>
      <c r="I35" s="188">
        <v>0</v>
      </c>
      <c r="J35" s="189"/>
    </row>
    <row r="36" spans="1:10">
      <c r="A36" s="185"/>
      <c r="B36" s="186"/>
      <c r="C36" s="834" t="s">
        <v>158</v>
      </c>
      <c r="D36" s="834"/>
      <c r="E36" s="181"/>
      <c r="F36" s="187"/>
      <c r="G36" s="187"/>
      <c r="H36" s="188">
        <v>0</v>
      </c>
      <c r="I36" s="188">
        <v>0</v>
      </c>
      <c r="J36" s="189"/>
    </row>
    <row r="37" spans="1:10">
      <c r="A37" s="185"/>
      <c r="B37" s="181"/>
      <c r="C37" s="834" t="s">
        <v>159</v>
      </c>
      <c r="D37" s="834"/>
      <c r="E37" s="181"/>
      <c r="F37" s="187"/>
      <c r="G37" s="187"/>
      <c r="H37" s="188">
        <v>0</v>
      </c>
      <c r="I37" s="188">
        <v>0</v>
      </c>
      <c r="J37" s="189"/>
    </row>
    <row r="38" spans="1:10" ht="9.9499999999999993" customHeight="1">
      <c r="A38" s="185"/>
      <c r="B38" s="181"/>
      <c r="C38" s="181"/>
      <c r="D38" s="190"/>
      <c r="E38" s="181"/>
      <c r="F38" s="195"/>
      <c r="G38" s="195"/>
      <c r="H38" s="196"/>
      <c r="I38" s="196"/>
      <c r="J38" s="189"/>
    </row>
    <row r="39" spans="1:10">
      <c r="A39" s="197"/>
      <c r="B39" s="831" t="s">
        <v>165</v>
      </c>
      <c r="C39" s="831"/>
      <c r="D39" s="831"/>
      <c r="E39" s="198"/>
      <c r="F39" s="204"/>
      <c r="G39" s="204"/>
      <c r="H39" s="200">
        <f>+H28+H33</f>
        <v>0</v>
      </c>
      <c r="I39" s="200">
        <f>+I28+I33</f>
        <v>0</v>
      </c>
      <c r="J39" s="201"/>
    </row>
    <row r="40" spans="1:10">
      <c r="A40" s="185"/>
      <c r="B40" s="186"/>
      <c r="C40" s="186"/>
      <c r="D40" s="190"/>
      <c r="E40" s="181"/>
      <c r="F40" s="195"/>
      <c r="G40" s="195"/>
      <c r="H40" s="196"/>
      <c r="I40" s="196"/>
      <c r="J40" s="189"/>
    </row>
    <row r="41" spans="1:10">
      <c r="A41" s="185"/>
      <c r="B41" s="832" t="s">
        <v>166</v>
      </c>
      <c r="C41" s="832"/>
      <c r="D41" s="832"/>
      <c r="E41" s="181"/>
      <c r="F41" s="187"/>
      <c r="G41" s="187"/>
      <c r="H41" s="205">
        <v>40287694.82</v>
      </c>
      <c r="I41" s="205">
        <v>3041916.5</v>
      </c>
      <c r="J41" s="189"/>
    </row>
    <row r="42" spans="1:10">
      <c r="A42" s="185"/>
      <c r="B42" s="186"/>
      <c r="C42" s="186"/>
      <c r="D42" s="190"/>
      <c r="E42" s="181"/>
      <c r="F42" s="195"/>
      <c r="G42" s="195"/>
      <c r="H42" s="196"/>
      <c r="I42" s="196"/>
      <c r="J42" s="189"/>
    </row>
    <row r="43" spans="1:10">
      <c r="A43" s="206"/>
      <c r="B43" s="835" t="s">
        <v>167</v>
      </c>
      <c r="C43" s="835"/>
      <c r="D43" s="835"/>
      <c r="E43" s="207"/>
      <c r="F43" s="208"/>
      <c r="G43" s="208"/>
      <c r="H43" s="209">
        <f>H25+H39+H41</f>
        <v>40287694.82</v>
      </c>
      <c r="I43" s="209">
        <f>I25+I39+I41</f>
        <v>3041916.5</v>
      </c>
      <c r="J43" s="210"/>
    </row>
    <row r="44" spans="1:10" ht="6" customHeight="1">
      <c r="B44" s="833"/>
      <c r="C44" s="833"/>
      <c r="D44" s="833"/>
      <c r="E44" s="833"/>
      <c r="F44" s="833"/>
      <c r="G44" s="833"/>
      <c r="H44" s="833"/>
      <c r="I44" s="833"/>
      <c r="J44" s="833"/>
    </row>
    <row r="45" spans="1:10" ht="6" customHeight="1">
      <c r="B45" s="212"/>
      <c r="C45" s="212"/>
      <c r="D45" s="213"/>
      <c r="E45" s="214"/>
      <c r="F45" s="213"/>
      <c r="G45" s="214"/>
      <c r="H45" s="214"/>
      <c r="I45" s="214"/>
    </row>
    <row r="46" spans="1:10" s="215" customFormat="1" ht="15" customHeight="1">
      <c r="A46" s="166"/>
      <c r="B46" s="836" t="s">
        <v>76</v>
      </c>
      <c r="C46" s="836"/>
      <c r="D46" s="836"/>
      <c r="E46" s="836"/>
      <c r="F46" s="836"/>
      <c r="G46" s="836"/>
      <c r="H46" s="836"/>
      <c r="I46" s="836"/>
      <c r="J46" s="836"/>
    </row>
    <row r="47" spans="1:10" s="215" customFormat="1" ht="28.5" customHeight="1">
      <c r="A47" s="166"/>
      <c r="B47" s="190"/>
      <c r="C47" s="216"/>
      <c r="D47" s="217"/>
      <c r="E47" s="217"/>
      <c r="F47" s="166"/>
      <c r="G47" s="218"/>
      <c r="H47" s="219"/>
      <c r="I47" s="219"/>
      <c r="J47" s="217"/>
    </row>
    <row r="48" spans="1:10" s="215" customFormat="1" ht="25.5" customHeight="1">
      <c r="A48" s="166"/>
      <c r="B48" s="190"/>
      <c r="C48" s="769"/>
      <c r="D48" s="769"/>
      <c r="E48" s="217"/>
      <c r="F48" s="166"/>
      <c r="G48" s="768"/>
      <c r="H48" s="768"/>
      <c r="I48" s="217"/>
      <c r="J48" s="217"/>
    </row>
    <row r="49" spans="1:13" s="215" customFormat="1" ht="14.1" customHeight="1">
      <c r="A49" s="166"/>
      <c r="B49" s="196"/>
      <c r="C49" s="767" t="s">
        <v>551</v>
      </c>
      <c r="D49" s="767"/>
      <c r="E49" s="217"/>
      <c r="F49" s="217"/>
      <c r="G49" s="765" t="s">
        <v>552</v>
      </c>
      <c r="H49" s="765"/>
      <c r="I49" s="181"/>
      <c r="J49" s="217"/>
    </row>
    <row r="50" spans="1:13" s="215" customFormat="1" ht="14.1" customHeight="1">
      <c r="A50" s="166"/>
      <c r="B50" s="220"/>
      <c r="C50" s="764" t="s">
        <v>553</v>
      </c>
      <c r="D50" s="764"/>
      <c r="E50" s="221"/>
      <c r="F50" s="221"/>
      <c r="G50" s="766" t="s">
        <v>554</v>
      </c>
      <c r="H50" s="766"/>
      <c r="I50" s="181"/>
      <c r="J50" s="217"/>
    </row>
    <row r="55" spans="1:13">
      <c r="J55" s="24"/>
    </row>
    <row r="62" spans="1:13">
      <c r="J62" s="24"/>
    </row>
    <row r="64" spans="1:13">
      <c r="M64" s="24"/>
    </row>
    <row r="65" spans="12:12">
      <c r="L65" s="24" t="s">
        <v>1079</v>
      </c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E6:G6"/>
    <mergeCell ref="A3:J3"/>
  </mergeCells>
  <printOptions verticalCentered="1"/>
  <pageMargins left="0.33" right="0" top="0.46" bottom="0.59055118110236227" header="0" footer="0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25" zoomScale="85" zoomScaleNormal="85" workbookViewId="0">
      <selection activeCell="H58" sqref="H58"/>
    </sheetView>
  </sheetViews>
  <sheetFormatPr baseColWidth="10" defaultRowHeight="12.75"/>
  <cols>
    <col min="1" max="1" width="19.28515625" style="24" customWidth="1"/>
    <col min="2" max="2" width="43" style="273" customWidth="1"/>
    <col min="3" max="3" width="3.7109375" style="273" customWidth="1"/>
    <col min="4" max="4" width="46.42578125" style="273" customWidth="1"/>
    <col min="5" max="6" width="15.7109375" style="273" customWidth="1"/>
    <col min="7" max="16384" width="11.42578125" style="273"/>
  </cols>
  <sheetData>
    <row r="1" spans="1:8" ht="9.75" customHeight="1">
      <c r="A1" s="760"/>
      <c r="B1" s="760"/>
      <c r="C1" s="760"/>
      <c r="D1" s="760"/>
    </row>
    <row r="2" spans="1:8">
      <c r="A2" s="760" t="s">
        <v>979</v>
      </c>
      <c r="B2" s="760"/>
      <c r="C2" s="760"/>
      <c r="D2" s="760"/>
    </row>
    <row r="3" spans="1:8">
      <c r="A3" s="760" t="s">
        <v>1032</v>
      </c>
      <c r="B3" s="760"/>
      <c r="C3" s="760"/>
      <c r="D3" s="760"/>
    </row>
    <row r="4" spans="1:8">
      <c r="A4" s="760" t="s">
        <v>0</v>
      </c>
      <c r="B4" s="760"/>
      <c r="C4" s="760"/>
      <c r="D4" s="760"/>
    </row>
    <row r="5" spans="1:8" ht="8.25" customHeight="1"/>
    <row r="6" spans="1:8" ht="15" customHeight="1">
      <c r="B6" s="29" t="s">
        <v>3</v>
      </c>
      <c r="C6" s="758" t="s">
        <v>550</v>
      </c>
      <c r="D6" s="758"/>
      <c r="E6" s="30"/>
      <c r="F6" s="30"/>
      <c r="G6" s="30"/>
      <c r="H6" s="30"/>
    </row>
    <row r="8" spans="1:8" ht="24.75" customHeight="1">
      <c r="A8" s="599" t="s">
        <v>311</v>
      </c>
      <c r="B8" s="837" t="s">
        <v>75</v>
      </c>
      <c r="C8" s="837"/>
      <c r="D8" s="838"/>
    </row>
    <row r="9" spans="1:8">
      <c r="A9" s="274" t="s">
        <v>312</v>
      </c>
      <c r="B9" s="275"/>
      <c r="C9" s="275"/>
      <c r="D9" s="276"/>
    </row>
    <row r="10" spans="1:8">
      <c r="A10" s="565" t="s">
        <v>555</v>
      </c>
      <c r="B10" s="564" t="s">
        <v>556</v>
      </c>
      <c r="C10" s="277"/>
      <c r="D10" s="278"/>
    </row>
    <row r="11" spans="1:8">
      <c r="A11" s="565" t="s">
        <v>557</v>
      </c>
      <c r="B11" s="563" t="s">
        <v>558</v>
      </c>
      <c r="C11" s="277"/>
      <c r="D11" s="278"/>
    </row>
    <row r="12" spans="1:8">
      <c r="A12" s="66"/>
      <c r="B12" s="277"/>
      <c r="C12" s="277"/>
      <c r="D12" s="278"/>
    </row>
    <row r="13" spans="1:8">
      <c r="A13" s="66"/>
      <c r="B13" s="277"/>
      <c r="C13" s="277"/>
      <c r="D13" s="278"/>
    </row>
    <row r="14" spans="1:8">
      <c r="A14" s="66" t="s">
        <v>313</v>
      </c>
      <c r="B14" s="277"/>
      <c r="C14" s="277"/>
      <c r="D14" s="278"/>
    </row>
    <row r="15" spans="1:8">
      <c r="A15" s="66"/>
      <c r="B15" s="277"/>
      <c r="C15" s="277"/>
      <c r="D15" s="278"/>
    </row>
    <row r="16" spans="1:8">
      <c r="A16" s="66"/>
      <c r="B16" s="277"/>
      <c r="C16" s="277"/>
      <c r="D16" s="278"/>
    </row>
    <row r="17" spans="1:4">
      <c r="A17" s="66"/>
      <c r="B17" s="277"/>
      <c r="C17" s="277"/>
      <c r="D17" s="278"/>
    </row>
    <row r="18" spans="1:4">
      <c r="A18" s="66"/>
      <c r="B18" s="277"/>
      <c r="C18" s="277"/>
      <c r="D18" s="278"/>
    </row>
    <row r="19" spans="1:4">
      <c r="A19" s="66" t="s">
        <v>314</v>
      </c>
      <c r="B19" s="277"/>
      <c r="C19" s="277"/>
      <c r="D19" s="278"/>
    </row>
    <row r="20" spans="1:4">
      <c r="A20" s="66"/>
      <c r="B20" s="277"/>
      <c r="C20" s="277"/>
      <c r="D20" s="278"/>
    </row>
    <row r="21" spans="1:4">
      <c r="A21" s="66"/>
      <c r="B21" s="277"/>
      <c r="C21" s="277"/>
      <c r="D21" s="278"/>
    </row>
    <row r="22" spans="1:4">
      <c r="A22" s="66"/>
      <c r="B22" s="277"/>
      <c r="C22" s="277"/>
      <c r="D22" s="278"/>
    </row>
    <row r="23" spans="1:4">
      <c r="A23" s="66"/>
      <c r="B23" s="277"/>
      <c r="C23" s="277"/>
      <c r="D23" s="278"/>
    </row>
    <row r="24" spans="1:4">
      <c r="A24" s="66" t="s">
        <v>315</v>
      </c>
      <c r="B24" s="277"/>
      <c r="C24" s="277"/>
      <c r="D24" s="278"/>
    </row>
    <row r="25" spans="1:4">
      <c r="A25" s="70"/>
      <c r="B25" s="279"/>
      <c r="C25" s="279"/>
      <c r="D25" s="280"/>
    </row>
    <row r="27" spans="1:4">
      <c r="A27" s="16" t="s">
        <v>76</v>
      </c>
    </row>
    <row r="31" spans="1:4">
      <c r="A31" s="273"/>
      <c r="B31" s="281"/>
      <c r="D31" s="279"/>
    </row>
    <row r="32" spans="1:4">
      <c r="A32" s="273"/>
      <c r="B32" s="282" t="s">
        <v>551</v>
      </c>
      <c r="D32" s="282" t="s">
        <v>552</v>
      </c>
    </row>
    <row r="33" spans="2:6">
      <c r="B33" s="282" t="s">
        <v>553</v>
      </c>
      <c r="D33" s="282" t="s">
        <v>554</v>
      </c>
    </row>
    <row r="47" spans="2:6">
      <c r="F47" s="24"/>
    </row>
    <row r="56" spans="8:8">
      <c r="H56" s="24"/>
    </row>
    <row r="58" spans="8:8">
      <c r="H58" s="24" t="s">
        <v>1080</v>
      </c>
    </row>
  </sheetData>
  <mergeCells count="6">
    <mergeCell ref="A1:D1"/>
    <mergeCell ref="A2:D2"/>
    <mergeCell ref="A3:D3"/>
    <mergeCell ref="A4:D4"/>
    <mergeCell ref="B8:D8"/>
    <mergeCell ref="C6:D6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</vt:i4>
      </vt:variant>
    </vt:vector>
  </HeadingPairs>
  <TitlesOfParts>
    <vt:vector size="29" baseType="lpstr">
      <vt:lpstr>ESF</vt:lpstr>
      <vt:lpstr>EA</vt:lpstr>
      <vt:lpstr>EVHP</vt:lpstr>
      <vt:lpstr>EFE</vt:lpstr>
      <vt:lpstr>ECSF</vt:lpstr>
      <vt:lpstr>PT_ESF_ECSF</vt:lpstr>
      <vt:lpstr>EAA</vt:lpstr>
      <vt:lpstr>EADP</vt:lpstr>
      <vt:lpstr>PC</vt:lpstr>
      <vt:lpstr>NOTAS</vt:lpstr>
      <vt:lpstr>EAI</vt:lpstr>
      <vt:lpstr>CAdmon</vt:lpstr>
      <vt:lpstr>COG</vt:lpstr>
      <vt:lpstr>CTG</vt:lpstr>
      <vt:lpstr>CFG</vt:lpstr>
      <vt:lpstr>EN</vt:lpstr>
      <vt:lpstr>ID</vt:lpstr>
      <vt:lpstr>IPF</vt:lpstr>
      <vt:lpstr>CProg</vt:lpstr>
      <vt:lpstr>PyPI</vt:lpstr>
      <vt:lpstr>IR</vt:lpstr>
      <vt:lpstr>Esq Bur</vt:lpstr>
      <vt:lpstr>Rel Cta Banc</vt:lpstr>
      <vt:lpstr>Ayudas</vt:lpstr>
      <vt:lpstr>Gto Federalizado</vt:lpstr>
      <vt:lpstr>Ayudas!Área_de_impresión</vt:lpstr>
      <vt:lpstr>EA!Área_de_impresión</vt:lpstr>
      <vt:lpstr>ESF!Área_de_impresión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Ale</cp:lastModifiedBy>
  <cp:lastPrinted>2017-07-17T02:03:07Z</cp:lastPrinted>
  <dcterms:created xsi:type="dcterms:W3CDTF">2014-01-27T16:27:43Z</dcterms:created>
  <dcterms:modified xsi:type="dcterms:W3CDTF">2017-07-17T02:13:48Z</dcterms:modified>
</cp:coreProperties>
</file>